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95" windowHeight="5130" activeTab="2"/>
  </bookViews>
  <sheets>
    <sheet name="Instructions" sheetId="1" r:id="rId1"/>
    <sheet name="Compare21" sheetId="2" r:id="rId2"/>
    <sheet name="Interface" sheetId="3" r:id="rId3"/>
  </sheets>
  <definedNames/>
  <calcPr fullCalcOnLoad="1"/>
</workbook>
</file>

<file path=xl/comments3.xml><?xml version="1.0" encoding="utf-8"?>
<comments xmlns="http://schemas.openxmlformats.org/spreadsheetml/2006/main">
  <authors>
    <author>Note</author>
  </authors>
  <commentList>
    <comment ref="J8" authorId="0">
      <text>
        <r>
          <rPr>
            <b/>
            <sz val="8"/>
            <rFont val="Tahoma"/>
            <family val="2"/>
          </rPr>
          <t>Both a straight and a flush (see below for definitions of those)</t>
        </r>
      </text>
    </comment>
    <comment ref="J9" authorId="0">
      <text>
        <r>
          <rPr>
            <b/>
            <sz val="8"/>
            <rFont val="Tahoma"/>
            <family val="2"/>
          </rPr>
          <t xml:space="preserve">Four cards of the same rank.  </t>
        </r>
      </text>
    </comment>
    <comment ref="J10" authorId="0">
      <text>
        <r>
          <rPr>
            <b/>
            <sz val="8"/>
            <rFont val="Tahoma"/>
            <family val="2"/>
          </rPr>
          <t>Three cards of the same rank, plus a pair of the same rank</t>
        </r>
      </text>
    </comment>
    <comment ref="J11" authorId="0">
      <text>
        <r>
          <rPr>
            <b/>
            <sz val="8"/>
            <rFont val="Tahoma"/>
            <family val="2"/>
          </rPr>
          <t>All 5 cards the same suit.</t>
        </r>
      </text>
    </comment>
    <comment ref="J12" authorId="0">
      <text>
        <r>
          <rPr>
            <b/>
            <sz val="8"/>
            <rFont val="Tahoma"/>
            <family val="2"/>
          </rPr>
          <t>Card ranks form a 5-card consecutive run (Ace can be high or low, but not both)</t>
        </r>
      </text>
    </comment>
    <comment ref="J13" authorId="0">
      <text>
        <r>
          <rPr>
            <b/>
            <sz val="8"/>
            <rFont val="Tahoma"/>
            <family val="2"/>
          </rPr>
          <t xml:space="preserve">Three cards of the same rank.  </t>
        </r>
      </text>
    </comment>
    <comment ref="J14" authorId="0">
      <text>
        <r>
          <rPr>
            <b/>
            <sz val="8"/>
            <rFont val="Tahoma"/>
            <family val="2"/>
          </rPr>
          <t xml:space="preserve">Two cards the same rank, and another two cards the same rank.  </t>
        </r>
      </text>
    </comment>
    <comment ref="J15" authorId="0">
      <text>
        <r>
          <rPr>
            <b/>
            <sz val="8"/>
            <rFont val="Tahoma"/>
            <family val="2"/>
          </rPr>
          <t xml:space="preserve">Two cards the same rank.  </t>
        </r>
      </text>
    </comment>
    <comment ref="J16" authorId="0">
      <text>
        <r>
          <rPr>
            <b/>
            <sz val="8"/>
            <rFont val="Tahoma"/>
            <family val="2"/>
          </rPr>
          <t>If you have none of the above, the value of your hand is the highest ranking card.</t>
        </r>
      </text>
    </comment>
  </commentList>
</comments>
</file>

<file path=xl/sharedStrings.xml><?xml version="1.0" encoding="utf-8"?>
<sst xmlns="http://schemas.openxmlformats.org/spreadsheetml/2006/main" count="135" uniqueCount="120">
  <si>
    <t>Suit</t>
  </si>
  <si>
    <t>Flop</t>
  </si>
  <si>
    <t>Turn</t>
  </si>
  <si>
    <t>River</t>
  </si>
  <si>
    <t>A♠</t>
  </si>
  <si>
    <t>2♠</t>
  </si>
  <si>
    <t>3♠</t>
  </si>
  <si>
    <t>4♠</t>
  </si>
  <si>
    <t>5♠</t>
  </si>
  <si>
    <t>6♠</t>
  </si>
  <si>
    <t>7♠</t>
  </si>
  <si>
    <t>8♠</t>
  </si>
  <si>
    <t>9♠</t>
  </si>
  <si>
    <t>10♠</t>
  </si>
  <si>
    <t>J♠</t>
  </si>
  <si>
    <t>Q♠</t>
  </si>
  <si>
    <t>K♠</t>
  </si>
  <si>
    <t>A♥</t>
  </si>
  <si>
    <t>2♥</t>
  </si>
  <si>
    <t>3♥</t>
  </si>
  <si>
    <t>4♥</t>
  </si>
  <si>
    <t>5♥</t>
  </si>
  <si>
    <t>6♥</t>
  </si>
  <si>
    <t>7♥</t>
  </si>
  <si>
    <t>8♥</t>
  </si>
  <si>
    <t>9♥</t>
  </si>
  <si>
    <t>10♥</t>
  </si>
  <si>
    <t>J♥</t>
  </si>
  <si>
    <t>Q♥</t>
  </si>
  <si>
    <t>K♥</t>
  </si>
  <si>
    <t>A♣</t>
  </si>
  <si>
    <t>2♣</t>
  </si>
  <si>
    <t>3♣</t>
  </si>
  <si>
    <t>4♣</t>
  </si>
  <si>
    <t>5♣</t>
  </si>
  <si>
    <t>6♣</t>
  </si>
  <si>
    <t>7♣</t>
  </si>
  <si>
    <t>8♣</t>
  </si>
  <si>
    <t>9♣</t>
  </si>
  <si>
    <t>10♣</t>
  </si>
  <si>
    <t>J♣</t>
  </si>
  <si>
    <t>Q♣</t>
  </si>
  <si>
    <t>K♣</t>
  </si>
  <si>
    <t>A♦</t>
  </si>
  <si>
    <t>2♦</t>
  </si>
  <si>
    <t>3♦</t>
  </si>
  <si>
    <t>4♦</t>
  </si>
  <si>
    <t>5♦</t>
  </si>
  <si>
    <t>6♦</t>
  </si>
  <si>
    <t>7♦</t>
  </si>
  <si>
    <t>8♦</t>
  </si>
  <si>
    <t>9♦</t>
  </si>
  <si>
    <t>10♦</t>
  </si>
  <si>
    <t>J♦</t>
  </si>
  <si>
    <t>Q♦</t>
  </si>
  <si>
    <t>K♦</t>
  </si>
  <si>
    <t>5-card hand combinations:</t>
  </si>
  <si>
    <t>Straight Flush</t>
  </si>
  <si>
    <t>Full House</t>
  </si>
  <si>
    <t>Flush</t>
  </si>
  <si>
    <t>Straight</t>
  </si>
  <si>
    <t>2 Pair</t>
  </si>
  <si>
    <t>Pair</t>
  </si>
  <si>
    <t>2 pair</t>
  </si>
  <si>
    <t>3 kind</t>
  </si>
  <si>
    <t>4 kind</t>
  </si>
  <si>
    <t>Kickers</t>
  </si>
  <si>
    <t>Ace low rank</t>
  </si>
  <si>
    <t>Ace high rank</t>
  </si>
  <si>
    <t>Countif</t>
  </si>
  <si>
    <t>Straight (Ace low)</t>
  </si>
  <si>
    <t>Straight (Ace high)</t>
  </si>
  <si>
    <t>continued</t>
  </si>
  <si>
    <t>Continued</t>
  </si>
  <si>
    <t>High card</t>
  </si>
  <si>
    <t>4 Kind</t>
  </si>
  <si>
    <t>3 Kind</t>
  </si>
  <si>
    <t>5-card hand</t>
  </si>
  <si>
    <t>Poker hand</t>
  </si>
  <si>
    <t>Cards:</t>
  </si>
  <si>
    <t>Combi</t>
  </si>
  <si>
    <t>Best poker hand:</t>
  </si>
  <si>
    <t>Combi:</t>
  </si>
  <si>
    <t>RANK</t>
  </si>
  <si>
    <t>Hand:</t>
  </si>
  <si>
    <t>Hole Cards</t>
  </si>
  <si>
    <t>Best hand:</t>
  </si>
  <si>
    <t>My Poker Hand</t>
  </si>
  <si>
    <t>Poker Hand Rankings</t>
  </si>
  <si>
    <t>Four of a Kind</t>
  </si>
  <si>
    <t>Three of a kind</t>
  </si>
  <si>
    <t>Two pair</t>
  </si>
  <si>
    <t>High Card</t>
  </si>
  <si>
    <t xml:space="preserve">This tool is designed to give the beginner some idea of the value of their hand.  
Remember that in Texas Hold 'Em, the five cards on the table are shared, so unless your own two cards ('hole cards') are contributing to your great hand, your hand is no better than anyone else's.  </t>
  </si>
  <si>
    <t xml:space="preserve">Choose your cards from the drop-down menu
OR
Type them in to the cells directly
(eg AH for Ace of Hearts, 10C for Ten of Clubs)
OR
Click Random to be dealt a random selection from the deck.  </t>
  </si>
  <si>
    <t>AS</t>
  </si>
  <si>
    <t>2S</t>
  </si>
  <si>
    <t>JS</t>
  </si>
  <si>
    <t>QS</t>
  </si>
  <si>
    <t>KS</t>
  </si>
  <si>
    <t>AH</t>
  </si>
  <si>
    <t>10H</t>
  </si>
  <si>
    <t>10C</t>
  </si>
  <si>
    <t xml:space="preserve">This is a tool designed for use by beginners to the game of Texas Hold 'Em.  </t>
  </si>
  <si>
    <t>For the full rules of Texas Hold 'Em Poker it is recommended that you look online.  This tool is merely a way of</t>
  </si>
  <si>
    <t>doing a rudimentary analysis of your poker hand.  In its current form it will not predict or make statistical</t>
  </si>
  <si>
    <t xml:space="preserve">analyses of potential hands, so it should not pose any unfair advantage against more experienced players.  </t>
  </si>
  <si>
    <t>It does give the best 5 card hand which can be made from a given 7 cards, and also a rough percentage to show</t>
  </si>
  <si>
    <t xml:space="preserve">more or less where the hand comes in the overall ranking of 2598960 possible 5 card hands.  </t>
  </si>
  <si>
    <t>Even this percentage is limited in its usefulness, since the mere fact that you are at liberty to choose the best</t>
  </si>
  <si>
    <t>of the 21 possible hands from the 7 cards in front of you - and the fact that others around the table may do the same</t>
  </si>
  <si>
    <t xml:space="preserve">means that these percentages are not of themselves a reliable indicator of whether you will win any given hand.  </t>
  </si>
  <si>
    <t xml:space="preserve">by their two cards and the 5 on the table, this now makes it impossible for anyone to have either a straight or a flush, </t>
  </si>
  <si>
    <t>For instance, you may have a 5 and a 10, but four kings and an 8 come out on the table.  Since everyone is limited</t>
  </si>
  <si>
    <t>but everyone automatically has 4 of a kind.  The only question at this point will be, therefore, who has the higher kicker</t>
  </si>
  <si>
    <t>(that is, since everyone's first 4 cards will be the same - the 4 kings - the person who can provide the highest 5th card</t>
  </si>
  <si>
    <t>will be the winner).  Your hand is 4 kings and a 10 which, while it would be exceptional in, say 5-card stud, where your</t>
  </si>
  <si>
    <t>5 cards are yours alone, in this case it is highly likely that at least one of your opponents has a picture card (there are</t>
  </si>
  <si>
    <t>12 remaining, out of 45 altogether, so with 3 opponents (with 6 cards between them), your chance of winning</t>
  </si>
  <si>
    <t xml:space="preserve">is only around 16%.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</si>
</sst>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s>
  <fonts count="60">
    <font>
      <sz val="11"/>
      <color theme="1"/>
      <name val="Calibri"/>
      <family val="2"/>
    </font>
    <font>
      <sz val="11"/>
      <color indexed="8"/>
      <name val="Calibri"/>
      <family val="2"/>
    </font>
    <font>
      <b/>
      <sz val="18"/>
      <color indexed="8"/>
      <name val="Calibri"/>
      <family val="2"/>
    </font>
    <font>
      <b/>
      <sz val="8"/>
      <name val="Tahoma"/>
      <family val="2"/>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20"/>
      <color indexed="8"/>
      <name val="Arial"/>
      <family val="2"/>
    </font>
    <font>
      <sz val="20"/>
      <color indexed="8"/>
      <name val="Arial"/>
      <family val="2"/>
    </font>
    <font>
      <b/>
      <sz val="36"/>
      <color indexed="8"/>
      <name val="Calibri"/>
      <family val="2"/>
    </font>
    <font>
      <sz val="18"/>
      <color indexed="56"/>
      <name val="Calibri"/>
      <family val="2"/>
    </font>
    <font>
      <sz val="14"/>
      <color indexed="56"/>
      <name val="Calibri"/>
      <family val="2"/>
    </font>
    <font>
      <sz val="11"/>
      <color indexed="56"/>
      <name val="Calibri"/>
      <family val="2"/>
    </font>
    <font>
      <b/>
      <sz val="14"/>
      <color indexed="56"/>
      <name val="Calibri"/>
      <family val="2"/>
    </font>
    <font>
      <sz val="11"/>
      <color indexed="9"/>
      <name val="Arial"/>
      <family val="2"/>
    </font>
    <font>
      <b/>
      <sz val="11"/>
      <color indexed="9"/>
      <name val="Arial"/>
      <family val="2"/>
    </font>
    <font>
      <sz val="2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20"/>
      <color theme="1"/>
      <name val="Arial"/>
      <family val="2"/>
    </font>
    <font>
      <sz val="20"/>
      <color theme="1"/>
      <name val="Arial"/>
      <family val="2"/>
    </font>
    <font>
      <sz val="18"/>
      <color theme="3"/>
      <name val="Calibri"/>
      <family val="2"/>
    </font>
    <font>
      <sz val="11"/>
      <color theme="3"/>
      <name val="Calibri"/>
      <family val="2"/>
    </font>
    <font>
      <b/>
      <sz val="14"/>
      <color theme="3"/>
      <name val="Calibri"/>
      <family val="2"/>
    </font>
    <font>
      <sz val="11"/>
      <color theme="0"/>
      <name val="Arial"/>
      <family val="2"/>
    </font>
    <font>
      <b/>
      <sz val="11"/>
      <color theme="0"/>
      <name val="Arial"/>
      <family val="2"/>
    </font>
    <font>
      <b/>
      <sz val="36"/>
      <color theme="1"/>
      <name val="Calibri"/>
      <family val="2"/>
    </font>
    <font>
      <sz val="14"/>
      <color theme="3"/>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lightUp">
        <fgColor rgb="FF92D050"/>
        <bgColor theme="0"/>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color indexed="63"/>
      </right>
      <top>
        <color indexed="63"/>
      </top>
      <bottom>
        <color indexed="63"/>
      </bottom>
    </border>
    <border>
      <left style="medium"/>
      <right/>
      <top style="medium"/>
      <bottom/>
    </border>
    <border>
      <left/>
      <right style="medium"/>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
    <xf numFmtId="0" fontId="0" fillId="0" borderId="0" xfId="0" applyFont="1" applyAlignment="1">
      <alignment/>
    </xf>
    <xf numFmtId="0" fontId="47" fillId="0" borderId="0" xfId="0" applyFont="1" applyAlignment="1">
      <alignment/>
    </xf>
    <xf numFmtId="0" fontId="0" fillId="0" borderId="0" xfId="0" applyFont="1" applyAlignment="1">
      <alignment/>
    </xf>
    <xf numFmtId="0" fontId="49" fillId="0" borderId="10" xfId="0" applyFont="1" applyBorder="1" applyAlignment="1">
      <alignment horizontal="center"/>
    </xf>
    <xf numFmtId="0" fontId="33" fillId="0" borderId="0" xfId="0" applyFont="1" applyAlignment="1">
      <alignment/>
    </xf>
    <xf numFmtId="0" fontId="50" fillId="33" borderId="11" xfId="0" applyFont="1" applyFill="1" applyBorder="1" applyAlignment="1">
      <alignment horizontal="center" shrinkToFit="1"/>
    </xf>
    <xf numFmtId="0" fontId="50" fillId="33" borderId="12" xfId="0" applyFont="1" applyFill="1" applyBorder="1" applyAlignment="1">
      <alignment horizontal="center" shrinkToFit="1"/>
    </xf>
    <xf numFmtId="0" fontId="50" fillId="33" borderId="13" xfId="0" applyFont="1" applyFill="1" applyBorder="1" applyAlignment="1">
      <alignment horizontal="center" shrinkToFit="1"/>
    </xf>
    <xf numFmtId="0" fontId="50" fillId="33" borderId="14" xfId="0" applyFont="1" applyFill="1" applyBorder="1" applyAlignment="1">
      <alignment horizontal="center" shrinkToFit="1"/>
    </xf>
    <xf numFmtId="0" fontId="51" fillId="33" borderId="15" xfId="0" applyFont="1" applyFill="1" applyBorder="1" applyAlignment="1">
      <alignment horizontal="center" shrinkToFit="1"/>
    </xf>
    <xf numFmtId="0" fontId="0" fillId="34" borderId="0" xfId="0" applyFill="1" applyAlignment="1">
      <alignment/>
    </xf>
    <xf numFmtId="0" fontId="49" fillId="34" borderId="0" xfId="0" applyFont="1" applyFill="1" applyAlignment="1">
      <alignment vertical="center"/>
    </xf>
    <xf numFmtId="0" fontId="51" fillId="34" borderId="0" xfId="0" applyFont="1" applyFill="1" applyBorder="1" applyAlignment="1">
      <alignment horizontal="center"/>
    </xf>
    <xf numFmtId="0" fontId="48" fillId="34" borderId="0" xfId="0" applyFont="1" applyFill="1" applyAlignment="1">
      <alignment/>
    </xf>
    <xf numFmtId="0" fontId="52" fillId="34" borderId="0" xfId="0" applyFont="1" applyFill="1" applyAlignment="1">
      <alignment horizontal="left" vertical="center"/>
    </xf>
    <xf numFmtId="0" fontId="53" fillId="34" borderId="0" xfId="0" applyFont="1" applyFill="1" applyAlignment="1">
      <alignment/>
    </xf>
    <xf numFmtId="0" fontId="54" fillId="34" borderId="0" xfId="0" applyFont="1" applyFill="1" applyAlignment="1">
      <alignment/>
    </xf>
    <xf numFmtId="0" fontId="33" fillId="34" borderId="0" xfId="0" applyFont="1" applyFill="1" applyAlignment="1">
      <alignment/>
    </xf>
    <xf numFmtId="0" fontId="55" fillId="34" borderId="0" xfId="0" applyFont="1" applyFill="1" applyAlignment="1">
      <alignment/>
    </xf>
    <xf numFmtId="0" fontId="56" fillId="34" borderId="0" xfId="0" applyFont="1" applyFill="1" applyAlignment="1">
      <alignment/>
    </xf>
    <xf numFmtId="0" fontId="36" fillId="34" borderId="0" xfId="0" applyFont="1" applyFill="1" applyAlignment="1">
      <alignment/>
    </xf>
    <xf numFmtId="0" fontId="57" fillId="34" borderId="0" xfId="0" applyFont="1" applyFill="1" applyAlignment="1">
      <alignment horizontal="center" vertical="center"/>
    </xf>
    <xf numFmtId="0" fontId="49" fillId="34" borderId="0" xfId="0" applyFont="1" applyFill="1" applyAlignment="1">
      <alignment horizontal="left" vertical="top" wrapText="1"/>
    </xf>
    <xf numFmtId="0" fontId="4" fillId="35" borderId="16" xfId="0" applyFont="1" applyFill="1" applyBorder="1" applyAlignment="1">
      <alignment horizontal="center" shrinkToFit="1"/>
    </xf>
    <xf numFmtId="0" fontId="4" fillId="35" borderId="0" xfId="0" applyFont="1" applyFill="1" applyBorder="1" applyAlignment="1">
      <alignment horizontal="center" shrinkToFit="1"/>
    </xf>
    <xf numFmtId="0" fontId="31" fillId="34" borderId="0" xfId="0" applyFont="1" applyFill="1" applyAlignment="1">
      <alignment horizontal="left" vertical="top" wrapText="1"/>
    </xf>
    <xf numFmtId="0" fontId="58" fillId="34" borderId="0" xfId="0" applyFont="1" applyFill="1" applyAlignment="1">
      <alignment horizontal="left"/>
    </xf>
    <xf numFmtId="0" fontId="49" fillId="0" borderId="17" xfId="0" applyFont="1" applyBorder="1" applyAlignment="1">
      <alignment horizontal="center"/>
    </xf>
    <xf numFmtId="0" fontId="49" fillId="0" borderId="18" xfId="0" applyFont="1" applyBorder="1" applyAlignment="1">
      <alignment horizontal="center"/>
    </xf>
    <xf numFmtId="0" fontId="49" fillId="0" borderId="19" xfId="0" applyFont="1" applyBorder="1" applyAlignment="1">
      <alignment horizontal="center"/>
    </xf>
    <xf numFmtId="0" fontId="33" fillId="34"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ill>
        <patternFill patternType="mediumGray">
          <fgColor rgb="FFFFFF00"/>
        </patternFill>
      </fill>
    </dxf>
    <dxf>
      <font>
        <b val="0"/>
        <i val="0"/>
      </font>
      <fill>
        <patternFill>
          <bgColor theme="0" tint="-0.04997999966144562"/>
        </patternFill>
      </fill>
    </dxf>
    <dxf>
      <font>
        <b val="0"/>
        <i val="0"/>
        <color theme="1" tint="0.49998000264167786"/>
      </font>
      <fill>
        <patternFill>
          <bgColor theme="0" tint="-0.04997999966144562"/>
        </patternFill>
      </fill>
    </dxf>
    <dxf>
      <font>
        <color rgb="FFFF0000"/>
      </font>
    </dxf>
    <dxf>
      <font>
        <color rgb="FFFF0000"/>
      </font>
    </dxf>
    <dxf>
      <font>
        <color rgb="FFFF0000"/>
      </font>
      <border/>
    </dxf>
    <dxf>
      <font>
        <b val="0"/>
        <i val="0"/>
        <color theme="1" tint="0.49998000264167786"/>
      </font>
      <fill>
        <patternFill>
          <bgColor theme="0" tint="-0.04997999966144562"/>
        </patternFill>
      </fill>
      <border/>
    </dxf>
    <dxf>
      <font>
        <b val="0"/>
        <i val="0"/>
      </font>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22"/>
  <sheetViews>
    <sheetView zoomScalePageLayoutView="0" workbookViewId="0" topLeftCell="A1">
      <selection activeCell="A1" sqref="A1"/>
    </sheetView>
  </sheetViews>
  <sheetFormatPr defaultColWidth="9.140625" defaultRowHeight="15"/>
  <sheetData>
    <row r="2" ht="15">
      <c r="B2" s="1" t="s">
        <v>87</v>
      </c>
    </row>
    <row r="4" ht="15">
      <c r="B4" t="s">
        <v>103</v>
      </c>
    </row>
    <row r="6" ht="15">
      <c r="B6" t="s">
        <v>104</v>
      </c>
    </row>
    <row r="7" ht="15">
      <c r="B7" t="s">
        <v>105</v>
      </c>
    </row>
    <row r="8" ht="15">
      <c r="B8" t="s">
        <v>106</v>
      </c>
    </row>
    <row r="9" ht="15">
      <c r="B9" t="s">
        <v>107</v>
      </c>
    </row>
    <row r="10" ht="15">
      <c r="B10" t="s">
        <v>108</v>
      </c>
    </row>
    <row r="11" ht="15">
      <c r="B11" t="s">
        <v>109</v>
      </c>
    </row>
    <row r="12" ht="15">
      <c r="B12" t="s">
        <v>110</v>
      </c>
    </row>
    <row r="13" ht="15">
      <c r="B13" t="s">
        <v>111</v>
      </c>
    </row>
    <row r="15" ht="15">
      <c r="B15" t="s">
        <v>113</v>
      </c>
    </row>
    <row r="16" ht="15">
      <c r="B16" t="s">
        <v>112</v>
      </c>
    </row>
    <row r="17" ht="15">
      <c r="B17" t="s">
        <v>114</v>
      </c>
    </row>
    <row r="18" ht="15">
      <c r="B18" t="s">
        <v>115</v>
      </c>
    </row>
    <row r="19" ht="15">
      <c r="B19" t="s">
        <v>116</v>
      </c>
    </row>
    <row r="20" ht="15">
      <c r="B20" t="s">
        <v>117</v>
      </c>
    </row>
    <row r="21" ht="15">
      <c r="B21" t="s">
        <v>118</v>
      </c>
    </row>
    <row r="22" ht="15">
      <c r="B22"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DN23"/>
  <sheetViews>
    <sheetView zoomScalePageLayoutView="0" workbookViewId="0" topLeftCell="A1">
      <pane ySplit="2" topLeftCell="A3" activePane="bottomLeft" state="frozen"/>
      <selection pane="topLeft" activeCell="BS1" sqref="BS1"/>
      <selection pane="bottomLeft" activeCell="A1" sqref="A1"/>
    </sheetView>
  </sheetViews>
  <sheetFormatPr defaultColWidth="4.140625" defaultRowHeight="15"/>
  <cols>
    <col min="1" max="1" width="6.7109375" style="0" bestFit="1" customWidth="1"/>
    <col min="2" max="11" width="4.140625" style="0" customWidth="1"/>
    <col min="12" max="13" width="8.00390625" style="0" bestFit="1" customWidth="1"/>
  </cols>
  <sheetData>
    <row r="1" spans="1:24" ht="15">
      <c r="A1" t="s">
        <v>81</v>
      </c>
      <c r="E1" t="s">
        <v>82</v>
      </c>
      <c r="G1">
        <f>LOOKUP(MATCH(MAX($M$3:$M$23),$M$3:$M$23,0),$A$3:$A$23,B3:B23)</f>
        <v>3</v>
      </c>
      <c r="H1">
        <f>LOOKUP(MATCH(MAX($M$3:$M$23),$M$3:$M$23,0),$A$3:$A$23,C3:C23)</f>
        <v>42</v>
      </c>
      <c r="I1">
        <f>LOOKUP(MATCH(MAX($M$3:$M$23),$M$3:$M$23,0),$A$3:$A$23,D3:D23)</f>
        <v>12</v>
      </c>
      <c r="J1">
        <f>LOOKUP(MATCH(MAX($M$3:$M$23),$M$3:$M$23,0),$A$3:$A$23,E3:E23)</f>
        <v>27</v>
      </c>
      <c r="K1">
        <f>LOOKUP(MATCH(MAX($M$3:$M$23),$M$3:$M$23,0),$A$3:$A$23,F3:F23)</f>
        <v>51</v>
      </c>
      <c r="L1" t="s">
        <v>84</v>
      </c>
      <c r="M1" s="1">
        <f aca="true" t="shared" si="0" ref="M1:R1">LOOKUP(MATCH(MAX($M$3:$M$23),$M$3:$M$23,0),$A$3:$A$23,G3:G23)</f>
        <v>3</v>
      </c>
      <c r="N1">
        <f t="shared" si="0"/>
        <v>12</v>
      </c>
      <c r="O1">
        <f>LOOKUP(MATCH(MAX($M$3:$M$23),$M$3:$M$23,0),$A$3:$A$23,I3:I23)</f>
        <v>3</v>
      </c>
      <c r="P1">
        <f t="shared" si="0"/>
        <v>14</v>
      </c>
      <c r="Q1">
        <f t="shared" si="0"/>
        <v>0</v>
      </c>
      <c r="R1">
        <f t="shared" si="0"/>
        <v>0</v>
      </c>
      <c r="S1" t="str">
        <f>CHOOSE(N1,"Ace","Two","Three","Four","Five","Six","Seven","Eight","Nine","Ten","Jack","Queen","King","Ace")</f>
        <v>Queen</v>
      </c>
      <c r="T1" t="str">
        <f>CHOOSE(O1,"Ace","Two","Three","Four","Five","Six","Seven","Eight","Nine","Ten","Jack","Queen","King","Ace")</f>
        <v>Three</v>
      </c>
      <c r="U1" t="str">
        <f>CHOOSE(P1,"Ace","Two","Three","Four","Five","Six","Seven","Eight","Nine","Ten","Jack","Queen","King","Ace")</f>
        <v>Ace</v>
      </c>
      <c r="V1" t="e">
        <f>CHOOSE(Q1,"Ace","Two","Three","Four","Five","Six","Seven","Eight","Nine","Ten","Jack","Queen","King","Ace")</f>
        <v>#VALUE!</v>
      </c>
      <c r="W1" t="e">
        <f>CHOOSE(R1,"Ace","Two","Three","Four","Five","Six","Seven","Eight","Nine","Ten","Jack","Queen","King","Ace")</f>
        <v>#VALUE!</v>
      </c>
      <c r="X1" t="str">
        <f>CHOOSE(M1,S1&amp;" high","Pair of "&amp;S1&amp;IF(N1=6,"e","")&amp;"s","Two pair, "&amp;S1&amp;IF(N1=6,"e","")&amp;"s and "&amp;T1&amp;IF(O1=6,"e","")&amp;"s","Three of a kind, "&amp;S1&amp;IF(N1=6,"e","")&amp;"s","Straight to "&amp;S1,"Flush to "&amp;S1,"Full house, "&amp;S1&amp;IF(N1=6,"e","")&amp;"s over "&amp;T1&amp;IF(O1=6,"e","")&amp;"s","Four of a kind, "&amp;S1&amp;IF(N1=6,"e","")&amp;"s",IF(S1=14,"Royal flush","Straight flush to "&amp;S1))</f>
        <v>Two pair, Queens and Threes</v>
      </c>
    </row>
    <row r="2" spans="1:113" ht="15">
      <c r="A2" t="s">
        <v>80</v>
      </c>
      <c r="B2" t="s">
        <v>77</v>
      </c>
      <c r="G2" t="s">
        <v>78</v>
      </c>
      <c r="L2">
        <f>MAX(M3:M23)</f>
        <v>11549600</v>
      </c>
      <c r="M2" s="2" t="s">
        <v>83</v>
      </c>
      <c r="N2" t="s">
        <v>67</v>
      </c>
      <c r="S2" t="s">
        <v>68</v>
      </c>
      <c r="X2" t="s">
        <v>0</v>
      </c>
      <c r="AC2" t="s">
        <v>69</v>
      </c>
      <c r="AH2" t="s">
        <v>62</v>
      </c>
      <c r="AM2" t="s">
        <v>63</v>
      </c>
      <c r="AR2" t="s">
        <v>64</v>
      </c>
      <c r="AW2" t="s">
        <v>65</v>
      </c>
      <c r="BB2" t="s">
        <v>59</v>
      </c>
      <c r="BG2" t="s">
        <v>70</v>
      </c>
      <c r="BL2" t="s">
        <v>72</v>
      </c>
      <c r="BQ2" t="s">
        <v>71</v>
      </c>
      <c r="BV2" t="s">
        <v>73</v>
      </c>
      <c r="CA2" t="s">
        <v>66</v>
      </c>
      <c r="CF2" t="s">
        <v>57</v>
      </c>
      <c r="CH2" t="s">
        <v>75</v>
      </c>
      <c r="CK2" t="s">
        <v>58</v>
      </c>
      <c r="CN2" t="s">
        <v>59</v>
      </c>
      <c r="CT2" t="s">
        <v>60</v>
      </c>
      <c r="CV2" t="s">
        <v>76</v>
      </c>
      <c r="CZ2" t="s">
        <v>61</v>
      </c>
      <c r="DD2" t="s">
        <v>62</v>
      </c>
      <c r="DI2" t="s">
        <v>74</v>
      </c>
    </row>
    <row r="3" spans="1:118" ht="15">
      <c r="A3">
        <v>1</v>
      </c>
      <c r="B3" s="1">
        <f>Interface!M24</f>
        <v>42</v>
      </c>
      <c r="C3" s="1">
        <f>Interface!N24</f>
        <v>12</v>
      </c>
      <c r="D3" s="1">
        <f>Interface!O24</f>
        <v>27</v>
      </c>
      <c r="E3" s="1">
        <f>Interface!P24</f>
        <v>13</v>
      </c>
      <c r="F3" s="1">
        <f>Interface!Q24</f>
        <v>51</v>
      </c>
      <c r="G3" s="1">
        <f aca="true" t="shared" si="1" ref="G3:G23">CF3+CH3+CK3+CN3+CT3+CV3+CZ3+DD3+DI3</f>
        <v>2</v>
      </c>
      <c r="H3" s="1">
        <f aca="true" t="shared" si="2" ref="H3:H23">CG3+CI3+CL3+CO3+CU3+CW3+DA3+DE3+DJ3</f>
        <v>12</v>
      </c>
      <c r="I3" s="1">
        <f aca="true" t="shared" si="3" ref="I3:I23">CJ3+CM3+CP3+CX3+DB3+DF3+DK3</f>
        <v>14</v>
      </c>
      <c r="J3" s="1">
        <f aca="true" t="shared" si="4" ref="J3:J23">CQ3+CY3+DC3+DG3+DL3</f>
        <v>13</v>
      </c>
      <c r="K3" s="1">
        <f aca="true" t="shared" si="5" ref="K3:K23">CR3+DH3+DM3</f>
        <v>3</v>
      </c>
      <c r="L3" s="1">
        <f aca="true" t="shared" si="6" ref="L3:L23">CS3+DN3</f>
        <v>0</v>
      </c>
      <c r="M3" s="2">
        <f>G3*20^5+H3*20^4+I3*20^3+J3*20^2+K3*20+L3</f>
        <v>8437260</v>
      </c>
      <c r="N3">
        <f aca="true" t="shared" si="7" ref="N3:O18">IF(MOD(B3,13)=0,13,MOD(B3,13))</f>
        <v>3</v>
      </c>
      <c r="O3">
        <f t="shared" si="7"/>
        <v>12</v>
      </c>
      <c r="P3">
        <f>IF(MOD(D3,13)=0,13,MOD(D3,13))</f>
        <v>1</v>
      </c>
      <c r="Q3">
        <f aca="true" t="shared" si="8" ref="Q3:R18">IF(MOD(E3,13)=0,13,MOD(E3,13))</f>
        <v>13</v>
      </c>
      <c r="R3">
        <f t="shared" si="8"/>
        <v>12</v>
      </c>
      <c r="S3">
        <f aca="true" t="shared" si="9" ref="S3:S23">IF(N3=1,14,N3)</f>
        <v>3</v>
      </c>
      <c r="T3">
        <f aca="true" t="shared" si="10" ref="T3:T23">IF(O3=1,14,O3)</f>
        <v>12</v>
      </c>
      <c r="U3">
        <f aca="true" t="shared" si="11" ref="U3:U23">IF(P3=1,14,P3)</f>
        <v>14</v>
      </c>
      <c r="V3">
        <f aca="true" t="shared" si="12" ref="V3:V23">IF(Q3=1,14,Q3)</f>
        <v>13</v>
      </c>
      <c r="W3">
        <f aca="true" t="shared" si="13" ref="W3:W23">IF(R3=1,14,R3)</f>
        <v>12</v>
      </c>
      <c r="X3">
        <f aca="true" t="shared" si="14" ref="X3:X23">ROUNDUP(B3/13,0)</f>
        <v>4</v>
      </c>
      <c r="Y3">
        <f aca="true" t="shared" si="15" ref="Y3:Y23">ROUNDUP(C3/13,0)</f>
        <v>1</v>
      </c>
      <c r="Z3">
        <f aca="true" t="shared" si="16" ref="Z3:Z23">ROUNDUP(D3/13,0)</f>
        <v>3</v>
      </c>
      <c r="AA3">
        <f aca="true" t="shared" si="17" ref="AA3:AA23">ROUNDUP(E3/13,0)</f>
        <v>1</v>
      </c>
      <c r="AB3">
        <f aca="true" t="shared" si="18" ref="AB3:AB23">ROUNDUP(F3/13,0)</f>
        <v>4</v>
      </c>
      <c r="AC3" s="1">
        <f aca="true" t="shared" si="19" ref="AC3:AC23">COUNTIF($N3:$R3,N3)</f>
        <v>1</v>
      </c>
      <c r="AD3" s="1">
        <f aca="true" t="shared" si="20" ref="AD3:AD23">COUNTIF($N3:$R3,O3)</f>
        <v>2</v>
      </c>
      <c r="AE3" s="1">
        <f aca="true" t="shared" si="21" ref="AE3:AE23">COUNTIF($N3:$R3,P3)</f>
        <v>1</v>
      </c>
      <c r="AF3" s="1">
        <f aca="true" t="shared" si="22" ref="AF3:AF23">COUNTIF($N3:$R3,Q3)</f>
        <v>1</v>
      </c>
      <c r="AG3" s="1">
        <f aca="true" t="shared" si="23" ref="AG3:AG23">COUNTIF($N3:$R3,R3)</f>
        <v>2</v>
      </c>
      <c r="AH3">
        <f aca="true" t="shared" si="24" ref="AH3:AH23">IF(AC3&gt;1,S3,"")</f>
      </c>
      <c r="AI3">
        <f aca="true" t="shared" si="25" ref="AI3:AI23">IF(AD3&gt;1,T3,"")</f>
        <v>12</v>
      </c>
      <c r="AJ3">
        <f aca="true" t="shared" si="26" ref="AJ3:AJ23">IF(AE3&gt;1,U3,"")</f>
      </c>
      <c r="AK3">
        <f aca="true" t="shared" si="27" ref="AK3:AK23">IF(AF3&gt;1,V3,"")</f>
      </c>
      <c r="AL3">
        <f aca="true" t="shared" si="28" ref="AL3:AL23">IF(AG3&gt;1,W3,"")</f>
        <v>12</v>
      </c>
      <c r="AM3">
        <f aca="true" t="shared" si="29" ref="AM3:AM23">IF(AC3&gt;1,S3,"")</f>
      </c>
      <c r="AN3">
        <f aca="true" t="shared" si="30" ref="AN3:AN23">IF(AD3&gt;1,T3,"")</f>
        <v>12</v>
      </c>
      <c r="AO3">
        <f aca="true" t="shared" si="31" ref="AO3:AO23">IF(AE3&gt;1,U3,"")</f>
      </c>
      <c r="AP3">
        <f aca="true" t="shared" si="32" ref="AP3:AP23">IF(AF3&gt;1,V3,"")</f>
      </c>
      <c r="AQ3">
        <f aca="true" t="shared" si="33" ref="AQ3:AQ23">IF(AG3&gt;1,W3,"")</f>
        <v>12</v>
      </c>
      <c r="AR3">
        <f aca="true" t="shared" si="34" ref="AR3:AR23">IF(AC3&gt;2,S3,"")</f>
      </c>
      <c r="AS3">
        <f aca="true" t="shared" si="35" ref="AS3:AS23">IF(AD3&gt;2,T3,"")</f>
      </c>
      <c r="AT3">
        <f aca="true" t="shared" si="36" ref="AT3:AT23">IF(AE3&gt;2,U3,"")</f>
      </c>
      <c r="AU3">
        <f aca="true" t="shared" si="37" ref="AU3:AU23">IF(AF3&gt;2,V3,"")</f>
      </c>
      <c r="AV3">
        <f aca="true" t="shared" si="38" ref="AV3:AV23">IF(AG3&gt;2,W3,"")</f>
      </c>
      <c r="AW3">
        <f aca="true" t="shared" si="39" ref="AW3:AW23">IF(AC3=4,S3,"")</f>
      </c>
      <c r="AX3">
        <f aca="true" t="shared" si="40" ref="AX3:AX23">IF(AD3=4,T3,"")</f>
      </c>
      <c r="AY3">
        <f aca="true" t="shared" si="41" ref="AY3:AY23">IF(AE3=4,U3,"")</f>
      </c>
      <c r="AZ3">
        <f aca="true" t="shared" si="42" ref="AZ3:AZ23">IF(AF3=4,V3,"")</f>
      </c>
      <c r="BA3">
        <f aca="true" t="shared" si="43" ref="BA3:BA23">IF(AG3=4,W3,"")</f>
      </c>
      <c r="BB3">
        <f aca="true" t="shared" si="44" ref="BB3:BB23">COUNTIF($X3:$AB3,X3)</f>
        <v>2</v>
      </c>
      <c r="BC3">
        <f aca="true" t="shared" si="45" ref="BC3:BC23">COUNTIF($X3:$AB3,Y3)</f>
        <v>2</v>
      </c>
      <c r="BD3">
        <f aca="true" t="shared" si="46" ref="BD3:BD23">COUNTIF($X3:$AB3,Z3)</f>
        <v>1</v>
      </c>
      <c r="BE3">
        <f aca="true" t="shared" si="47" ref="BE3:BE23">COUNTIF($X3:$AB3,AA3)</f>
        <v>2</v>
      </c>
      <c r="BF3">
        <f aca="true" t="shared" si="48" ref="BF3:BF23">COUNTIF($X3:$AB3,AB3)</f>
        <v>2</v>
      </c>
      <c r="BG3">
        <f aca="true" t="shared" si="49" ref="BG3:BG23">SMALL($N3:$R3,1)</f>
        <v>1</v>
      </c>
      <c r="BH3">
        <f aca="true" t="shared" si="50" ref="BH3:BH23">SMALL($N3:$R3,2)</f>
        <v>3</v>
      </c>
      <c r="BI3">
        <f aca="true" t="shared" si="51" ref="BI3:BI23">SMALL($N3:$R3,3)</f>
        <v>12</v>
      </c>
      <c r="BJ3">
        <f aca="true" t="shared" si="52" ref="BJ3:BJ23">SMALL($N3:$R3,4)</f>
        <v>12</v>
      </c>
      <c r="BK3">
        <f aca="true" t="shared" si="53" ref="BK3:BK23">SMALL($N3:$R3,5)</f>
        <v>13</v>
      </c>
      <c r="BL3">
        <f aca="true" t="shared" si="54" ref="BL3:BL23">BH3-BG3</f>
        <v>2</v>
      </c>
      <c r="BM3">
        <f aca="true" t="shared" si="55" ref="BM3:BM23">BI3-BH3</f>
        <v>9</v>
      </c>
      <c r="BN3">
        <f aca="true" t="shared" si="56" ref="BN3:BN23">BJ3-BI3</f>
        <v>0</v>
      </c>
      <c r="BO3">
        <f aca="true" t="shared" si="57" ref="BO3:BO23">BK3-BJ3</f>
        <v>1</v>
      </c>
      <c r="BP3">
        <f aca="true" t="shared" si="58" ref="BP3:BP23">COUNTIF(BL3:BO3,1)</f>
        <v>1</v>
      </c>
      <c r="BQ3">
        <f aca="true" t="shared" si="59" ref="BQ3:BQ23">SMALL($S3:$W3,1)</f>
        <v>3</v>
      </c>
      <c r="BR3">
        <f aca="true" t="shared" si="60" ref="BR3:BR23">SMALL($S3:$W3,2)</f>
        <v>12</v>
      </c>
      <c r="BS3">
        <f aca="true" t="shared" si="61" ref="BS3:BS23">SMALL($S3:$W3,3)</f>
        <v>12</v>
      </c>
      <c r="BT3">
        <f aca="true" t="shared" si="62" ref="BT3:BT23">SMALL($S3:$W3,4)</f>
        <v>13</v>
      </c>
      <c r="BU3">
        <f aca="true" t="shared" si="63" ref="BU3:BU23">SMALL($S3:$W3,5)</f>
        <v>14</v>
      </c>
      <c r="BV3">
        <f aca="true" t="shared" si="64" ref="BV3:BV23">BR3-BQ3</f>
        <v>9</v>
      </c>
      <c r="BW3">
        <f aca="true" t="shared" si="65" ref="BW3:BW23">BS3-BR3</f>
        <v>0</v>
      </c>
      <c r="BX3">
        <f aca="true" t="shared" si="66" ref="BX3:BX23">BT3-BS3</f>
        <v>1</v>
      </c>
      <c r="BY3">
        <f aca="true" t="shared" si="67" ref="BY3:BY23">BU3-BT3</f>
        <v>1</v>
      </c>
      <c r="BZ3">
        <f aca="true" t="shared" si="68" ref="BZ3:BZ23">COUNTIF(BV3:BY3,1)</f>
        <v>2</v>
      </c>
      <c r="CA3">
        <f aca="true" t="shared" si="69" ref="CA3:CA23">IF(AC3=1,S3,"")</f>
        <v>3</v>
      </c>
      <c r="CB3">
        <f aca="true" t="shared" si="70" ref="CB3:CB23">IF(AD3=1,T3,"")</f>
      </c>
      <c r="CC3">
        <f aca="true" t="shared" si="71" ref="CC3:CC23">IF(AE3=1,U3,"")</f>
        <v>14</v>
      </c>
      <c r="CD3">
        <f aca="true" t="shared" si="72" ref="CD3:CD23">IF(AF3=1,V3,"")</f>
        <v>13</v>
      </c>
      <c r="CE3">
        <f aca="true" t="shared" si="73" ref="CE3:CE23">IF(AG3=1,W3,"")</f>
      </c>
      <c r="CF3">
        <f aca="true" t="shared" si="74" ref="CF3:CF23">IF(AND(SUM(BB3:BF3)=25,OR(BP3=4,BZ3=4)),9,0)</f>
        <v>0</v>
      </c>
      <c r="CG3">
        <f aca="true" t="shared" si="75" ref="CG3:CG23">IF(CF3=0,0,CU3)</f>
        <v>0</v>
      </c>
      <c r="CH3">
        <f aca="true" t="shared" si="76" ref="CH3:CH23">IF(CF3=0,IF(SUM(AC3:AG3)=17,8,0),0)</f>
        <v>0</v>
      </c>
      <c r="CI3">
        <f aca="true" t="shared" si="77" ref="CI3:CI23">IF(CH3=0,0,MAX(AW3:BA3))</f>
        <v>0</v>
      </c>
      <c r="CJ3">
        <f aca="true" t="shared" si="78" ref="CJ3:CJ23">IF(CH3=0,0,LARGE($CA3:$CE3,1))</f>
        <v>0</v>
      </c>
      <c r="CK3">
        <f aca="true" t="shared" si="79" ref="CK3:CK23">IF(CF3+CH3=0,IF(SUM(AC3:AG3)=13,7,0),0)</f>
        <v>0</v>
      </c>
      <c r="CL3">
        <f aca="true" t="shared" si="80" ref="CL3:CL23">IF(CK3=0,0,MAX(S3:W3))</f>
        <v>0</v>
      </c>
      <c r="CM3">
        <f aca="true" t="shared" si="81" ref="CM3:CM23">IF(CK3=0,0,MIN(S3:W3))</f>
        <v>0</v>
      </c>
      <c r="CN3">
        <f aca="true" t="shared" si="82" ref="CN3:CN23">IF(CF3+CH3+CK3=0,IF(SUM(BB3:BF3)=25,6,0),0)</f>
        <v>0</v>
      </c>
      <c r="CO3">
        <f aca="true" t="shared" si="83" ref="CO3:CO23">IF($CN3=0,0,MAX($S3:$W3))</f>
        <v>0</v>
      </c>
      <c r="CP3">
        <f aca="true" t="shared" si="84" ref="CP3:CP23">IF($CN3=0,0,LARGE($S3:$W3,2))</f>
        <v>0</v>
      </c>
      <c r="CQ3">
        <f aca="true" t="shared" si="85" ref="CQ3:CQ23">IF($CN3=0,0,LARGE($S3:$W3,3))</f>
        <v>0</v>
      </c>
      <c r="CR3">
        <f aca="true" t="shared" si="86" ref="CR3:CR23">IF($CN3=0,0,LARGE($S3:$W3,4))</f>
        <v>0</v>
      </c>
      <c r="CS3">
        <f aca="true" t="shared" si="87" ref="CS3:CS23">IF($CN3=0,0,LARGE($S3:$W3,5))</f>
        <v>0</v>
      </c>
      <c r="CT3">
        <f aca="true" t="shared" si="88" ref="CT3:CT23">IF(CF3+CH3+CK3+CN3=0,IF(OR(BP3=4,BZ3=4),5,0),0)</f>
        <v>0</v>
      </c>
      <c r="CU3">
        <f aca="true" t="shared" si="89" ref="CU3:CU23">IF(CT3=0,0,IF(BZ3=4,MAX(BQ3:BU3),IF(BP3=4,MAX(BG3:BK3),0)))</f>
        <v>0</v>
      </c>
      <c r="CV3">
        <f aca="true" t="shared" si="90" ref="CV3:CV23">IF(CF3+CH3+CK3+CN3+CT3=0,IF(SUM(AC3:AG3)=11,4,0),0)</f>
        <v>0</v>
      </c>
      <c r="CW3">
        <f aca="true" t="shared" si="91" ref="CW3:CW23">IF(CV3=0,0,MAX(AR3:AV3))</f>
        <v>0</v>
      </c>
      <c r="CX3">
        <f aca="true" t="shared" si="92" ref="CX3:CX23">IF(CV3=0,0,LARGE($CA3:$CE3,1))</f>
        <v>0</v>
      </c>
      <c r="CY3">
        <f aca="true" t="shared" si="93" ref="CY3:CY23">IF(CV3=0,0,LARGE($CA3:$CE3,2))</f>
        <v>0</v>
      </c>
      <c r="CZ3">
        <f aca="true" t="shared" si="94" ref="CZ3:CZ23">IF(CF3+CH3+CK3+CN3+CT3+CV3=0,IF(SUM(AC3:AG3)=9,3,0),0)</f>
        <v>0</v>
      </c>
      <c r="DA3">
        <f aca="true" t="shared" si="95" ref="DA3:DA23">IF(CZ3=0,0,MAX(AM3:AQ3))</f>
        <v>0</v>
      </c>
      <c r="DB3">
        <f aca="true" t="shared" si="96" ref="DB3:DB23">IF(CZ3=0,0,MIN(AM3:AQ3))</f>
        <v>0</v>
      </c>
      <c r="DC3">
        <f aca="true" t="shared" si="97" ref="DC3:DC23">IF(CZ3=0,0,LARGE($CA3:$CE3,1))</f>
        <v>0</v>
      </c>
      <c r="DD3">
        <f aca="true" t="shared" si="98" ref="DD3:DD23">IF(CF3+CH3+CK3+CN3+CT3+CV3+CZ3=0,IF(SUM(AC3:AG3)=7,2,0),0)</f>
        <v>2</v>
      </c>
      <c r="DE3">
        <f aca="true" t="shared" si="99" ref="DE3:DE23">IF(DD3=0,0,MAX(AH3:AL3))</f>
        <v>12</v>
      </c>
      <c r="DF3">
        <f aca="true" t="shared" si="100" ref="DF3:DF23">IF($DD3=0,0,LARGE($CA3:$CE3,1))</f>
        <v>14</v>
      </c>
      <c r="DG3">
        <f aca="true" t="shared" si="101" ref="DG3:DG23">IF($DD3=0,0,LARGE($CA3:$CE3,2))</f>
        <v>13</v>
      </c>
      <c r="DH3">
        <f aca="true" t="shared" si="102" ref="DH3:DH23">IF($DD3=0,0,LARGE($CA3:$CE3,3))</f>
        <v>3</v>
      </c>
      <c r="DI3">
        <f aca="true" t="shared" si="103" ref="DI3:DI23">IF(CF3+CH3+CK3+CN3+CT3+CV3+CZ3+DD3=0,1,0)</f>
        <v>0</v>
      </c>
      <c r="DJ3">
        <f aca="true" t="shared" si="104" ref="DJ3:DJ23">IF($DI3=0,0,LARGE($S3:$W3,1))</f>
        <v>0</v>
      </c>
      <c r="DK3">
        <f aca="true" t="shared" si="105" ref="DK3:DK23">IF($DI3=0,0,LARGE($S3:$W3,2))</f>
        <v>0</v>
      </c>
      <c r="DL3">
        <f aca="true" t="shared" si="106" ref="DL3:DL23">IF($DI3=0,0,LARGE($S3:$W3,3))</f>
        <v>0</v>
      </c>
      <c r="DM3">
        <f aca="true" t="shared" si="107" ref="DM3:DM23">IF($DI3=0,0,LARGE($S3:$W3,4))</f>
        <v>0</v>
      </c>
      <c r="DN3">
        <f aca="true" t="shared" si="108" ref="DN3:DN23">IF($DI3=0,0,LARGE($S3:$W3,5))</f>
        <v>0</v>
      </c>
    </row>
    <row r="4" spans="1:118" ht="15">
      <c r="A4">
        <v>2</v>
      </c>
      <c r="B4" s="1">
        <f>Interface!M25</f>
        <v>3</v>
      </c>
      <c r="C4" s="1">
        <f>Interface!N25</f>
        <v>12</v>
      </c>
      <c r="D4" s="1">
        <f>Interface!O25</f>
        <v>27</v>
      </c>
      <c r="E4" s="1">
        <f>Interface!P25</f>
        <v>13</v>
      </c>
      <c r="F4" s="1">
        <f>Interface!Q25</f>
        <v>51</v>
      </c>
      <c r="G4" s="1">
        <f t="shared" si="1"/>
        <v>2</v>
      </c>
      <c r="H4" s="1">
        <f t="shared" si="2"/>
        <v>12</v>
      </c>
      <c r="I4" s="1">
        <f t="shared" si="3"/>
        <v>14</v>
      </c>
      <c r="J4" s="1">
        <f t="shared" si="4"/>
        <v>13</v>
      </c>
      <c r="K4" s="1">
        <f t="shared" si="5"/>
        <v>3</v>
      </c>
      <c r="L4" s="1">
        <f t="shared" si="6"/>
        <v>0</v>
      </c>
      <c r="M4" s="2">
        <f aca="true" t="shared" si="109" ref="M4:M23">G4*20^5+H4*20^4+I4*20^3+J4*20^2+K4*20+L4</f>
        <v>8437260</v>
      </c>
      <c r="N4">
        <f t="shared" si="7"/>
        <v>3</v>
      </c>
      <c r="O4">
        <f t="shared" si="7"/>
        <v>12</v>
      </c>
      <c r="P4">
        <f aca="true" t="shared" si="110" ref="P4:R23">IF(MOD(D4,13)=0,13,MOD(D4,13))</f>
        <v>1</v>
      </c>
      <c r="Q4">
        <f t="shared" si="8"/>
        <v>13</v>
      </c>
      <c r="R4">
        <f t="shared" si="8"/>
        <v>12</v>
      </c>
      <c r="S4">
        <f t="shared" si="9"/>
        <v>3</v>
      </c>
      <c r="T4">
        <f t="shared" si="10"/>
        <v>12</v>
      </c>
      <c r="U4">
        <f t="shared" si="11"/>
        <v>14</v>
      </c>
      <c r="V4">
        <f t="shared" si="12"/>
        <v>13</v>
      </c>
      <c r="W4">
        <f t="shared" si="13"/>
        <v>12</v>
      </c>
      <c r="X4">
        <f t="shared" si="14"/>
        <v>1</v>
      </c>
      <c r="Y4">
        <f t="shared" si="15"/>
        <v>1</v>
      </c>
      <c r="Z4">
        <f t="shared" si="16"/>
        <v>3</v>
      </c>
      <c r="AA4">
        <f t="shared" si="17"/>
        <v>1</v>
      </c>
      <c r="AB4">
        <f t="shared" si="18"/>
        <v>4</v>
      </c>
      <c r="AC4" s="1">
        <f t="shared" si="19"/>
        <v>1</v>
      </c>
      <c r="AD4" s="1">
        <f t="shared" si="20"/>
        <v>2</v>
      </c>
      <c r="AE4" s="1">
        <f t="shared" si="21"/>
        <v>1</v>
      </c>
      <c r="AF4" s="1">
        <f t="shared" si="22"/>
        <v>1</v>
      </c>
      <c r="AG4" s="1">
        <f t="shared" si="23"/>
        <v>2</v>
      </c>
      <c r="AH4">
        <f t="shared" si="24"/>
      </c>
      <c r="AI4">
        <f t="shared" si="25"/>
        <v>12</v>
      </c>
      <c r="AJ4">
        <f t="shared" si="26"/>
      </c>
      <c r="AK4">
        <f t="shared" si="27"/>
      </c>
      <c r="AL4">
        <f t="shared" si="28"/>
        <v>12</v>
      </c>
      <c r="AM4">
        <f t="shared" si="29"/>
      </c>
      <c r="AN4">
        <f t="shared" si="30"/>
        <v>12</v>
      </c>
      <c r="AO4">
        <f t="shared" si="31"/>
      </c>
      <c r="AP4">
        <f t="shared" si="32"/>
      </c>
      <c r="AQ4">
        <f t="shared" si="33"/>
        <v>12</v>
      </c>
      <c r="AR4">
        <f t="shared" si="34"/>
      </c>
      <c r="AS4">
        <f t="shared" si="35"/>
      </c>
      <c r="AT4">
        <f t="shared" si="36"/>
      </c>
      <c r="AU4">
        <f t="shared" si="37"/>
      </c>
      <c r="AV4">
        <f t="shared" si="38"/>
      </c>
      <c r="AW4">
        <f t="shared" si="39"/>
      </c>
      <c r="AX4">
        <f t="shared" si="40"/>
      </c>
      <c r="AY4">
        <f t="shared" si="41"/>
      </c>
      <c r="AZ4">
        <f t="shared" si="42"/>
      </c>
      <c r="BA4">
        <f t="shared" si="43"/>
      </c>
      <c r="BB4">
        <f t="shared" si="44"/>
        <v>3</v>
      </c>
      <c r="BC4">
        <f t="shared" si="45"/>
        <v>3</v>
      </c>
      <c r="BD4">
        <f t="shared" si="46"/>
        <v>1</v>
      </c>
      <c r="BE4">
        <f t="shared" si="47"/>
        <v>3</v>
      </c>
      <c r="BF4">
        <f t="shared" si="48"/>
        <v>1</v>
      </c>
      <c r="BG4">
        <f t="shared" si="49"/>
        <v>1</v>
      </c>
      <c r="BH4">
        <f t="shared" si="50"/>
        <v>3</v>
      </c>
      <c r="BI4">
        <f t="shared" si="51"/>
        <v>12</v>
      </c>
      <c r="BJ4">
        <f t="shared" si="52"/>
        <v>12</v>
      </c>
      <c r="BK4">
        <f t="shared" si="53"/>
        <v>13</v>
      </c>
      <c r="BL4">
        <f t="shared" si="54"/>
        <v>2</v>
      </c>
      <c r="BM4">
        <f t="shared" si="55"/>
        <v>9</v>
      </c>
      <c r="BN4">
        <f t="shared" si="56"/>
        <v>0</v>
      </c>
      <c r="BO4">
        <f t="shared" si="57"/>
        <v>1</v>
      </c>
      <c r="BP4">
        <f t="shared" si="58"/>
        <v>1</v>
      </c>
      <c r="BQ4">
        <f t="shared" si="59"/>
        <v>3</v>
      </c>
      <c r="BR4">
        <f t="shared" si="60"/>
        <v>12</v>
      </c>
      <c r="BS4">
        <f t="shared" si="61"/>
        <v>12</v>
      </c>
      <c r="BT4">
        <f t="shared" si="62"/>
        <v>13</v>
      </c>
      <c r="BU4">
        <f t="shared" si="63"/>
        <v>14</v>
      </c>
      <c r="BV4">
        <f t="shared" si="64"/>
        <v>9</v>
      </c>
      <c r="BW4">
        <f t="shared" si="65"/>
        <v>0</v>
      </c>
      <c r="BX4">
        <f t="shared" si="66"/>
        <v>1</v>
      </c>
      <c r="BY4">
        <f t="shared" si="67"/>
        <v>1</v>
      </c>
      <c r="BZ4">
        <f t="shared" si="68"/>
        <v>2</v>
      </c>
      <c r="CA4">
        <f t="shared" si="69"/>
        <v>3</v>
      </c>
      <c r="CB4">
        <f t="shared" si="70"/>
      </c>
      <c r="CC4">
        <f t="shared" si="71"/>
        <v>14</v>
      </c>
      <c r="CD4">
        <f t="shared" si="72"/>
        <v>13</v>
      </c>
      <c r="CE4">
        <f t="shared" si="73"/>
      </c>
      <c r="CF4">
        <f t="shared" si="74"/>
        <v>0</v>
      </c>
      <c r="CG4">
        <f t="shared" si="75"/>
        <v>0</v>
      </c>
      <c r="CH4">
        <f t="shared" si="76"/>
        <v>0</v>
      </c>
      <c r="CI4">
        <f t="shared" si="77"/>
        <v>0</v>
      </c>
      <c r="CJ4">
        <f t="shared" si="78"/>
        <v>0</v>
      </c>
      <c r="CK4">
        <f t="shared" si="79"/>
        <v>0</v>
      </c>
      <c r="CL4">
        <f t="shared" si="80"/>
        <v>0</v>
      </c>
      <c r="CM4">
        <f t="shared" si="81"/>
        <v>0</v>
      </c>
      <c r="CN4">
        <f t="shared" si="82"/>
        <v>0</v>
      </c>
      <c r="CO4">
        <f t="shared" si="83"/>
        <v>0</v>
      </c>
      <c r="CP4">
        <f t="shared" si="84"/>
        <v>0</v>
      </c>
      <c r="CQ4">
        <f t="shared" si="85"/>
        <v>0</v>
      </c>
      <c r="CR4">
        <f t="shared" si="86"/>
        <v>0</v>
      </c>
      <c r="CS4">
        <f t="shared" si="87"/>
        <v>0</v>
      </c>
      <c r="CT4">
        <f t="shared" si="88"/>
        <v>0</v>
      </c>
      <c r="CU4">
        <f t="shared" si="89"/>
        <v>0</v>
      </c>
      <c r="CV4">
        <f t="shared" si="90"/>
        <v>0</v>
      </c>
      <c r="CW4">
        <f t="shared" si="91"/>
        <v>0</v>
      </c>
      <c r="CX4">
        <f t="shared" si="92"/>
        <v>0</v>
      </c>
      <c r="CY4">
        <f t="shared" si="93"/>
        <v>0</v>
      </c>
      <c r="CZ4">
        <f t="shared" si="94"/>
        <v>0</v>
      </c>
      <c r="DA4">
        <f t="shared" si="95"/>
        <v>0</v>
      </c>
      <c r="DB4">
        <f t="shared" si="96"/>
        <v>0</v>
      </c>
      <c r="DC4">
        <f t="shared" si="97"/>
        <v>0</v>
      </c>
      <c r="DD4">
        <f t="shared" si="98"/>
        <v>2</v>
      </c>
      <c r="DE4">
        <f t="shared" si="99"/>
        <v>12</v>
      </c>
      <c r="DF4">
        <f t="shared" si="100"/>
        <v>14</v>
      </c>
      <c r="DG4">
        <f t="shared" si="101"/>
        <v>13</v>
      </c>
      <c r="DH4">
        <f t="shared" si="102"/>
        <v>3</v>
      </c>
      <c r="DI4">
        <f t="shared" si="103"/>
        <v>0</v>
      </c>
      <c r="DJ4">
        <f t="shared" si="104"/>
        <v>0</v>
      </c>
      <c r="DK4">
        <f t="shared" si="105"/>
        <v>0</v>
      </c>
      <c r="DL4">
        <f t="shared" si="106"/>
        <v>0</v>
      </c>
      <c r="DM4">
        <f t="shared" si="107"/>
        <v>0</v>
      </c>
      <c r="DN4">
        <f t="shared" si="108"/>
        <v>0</v>
      </c>
    </row>
    <row r="5" spans="1:118" ht="15">
      <c r="A5">
        <v>3</v>
      </c>
      <c r="B5" s="1">
        <f>Interface!M26</f>
        <v>3</v>
      </c>
      <c r="C5" s="1">
        <f>Interface!N26</f>
        <v>42</v>
      </c>
      <c r="D5" s="1">
        <f>Interface!O26</f>
        <v>27</v>
      </c>
      <c r="E5" s="1">
        <f>Interface!P26</f>
        <v>13</v>
      </c>
      <c r="F5" s="1">
        <f>Interface!Q26</f>
        <v>51</v>
      </c>
      <c r="G5" s="1">
        <f t="shared" si="1"/>
        <v>2</v>
      </c>
      <c r="H5" s="1">
        <f t="shared" si="2"/>
        <v>3</v>
      </c>
      <c r="I5" s="1">
        <f t="shared" si="3"/>
        <v>14</v>
      </c>
      <c r="J5" s="1">
        <f t="shared" si="4"/>
        <v>13</v>
      </c>
      <c r="K5" s="1">
        <f t="shared" si="5"/>
        <v>12</v>
      </c>
      <c r="L5" s="1">
        <f t="shared" si="6"/>
        <v>0</v>
      </c>
      <c r="M5" s="2">
        <f t="shared" si="109"/>
        <v>6997440</v>
      </c>
      <c r="N5">
        <f t="shared" si="7"/>
        <v>3</v>
      </c>
      <c r="O5">
        <f t="shared" si="7"/>
        <v>3</v>
      </c>
      <c r="P5">
        <f t="shared" si="110"/>
        <v>1</v>
      </c>
      <c r="Q5">
        <f t="shared" si="8"/>
        <v>13</v>
      </c>
      <c r="R5">
        <f t="shared" si="8"/>
        <v>12</v>
      </c>
      <c r="S5">
        <f t="shared" si="9"/>
        <v>3</v>
      </c>
      <c r="T5">
        <f t="shared" si="10"/>
        <v>3</v>
      </c>
      <c r="U5">
        <f t="shared" si="11"/>
        <v>14</v>
      </c>
      <c r="V5">
        <f t="shared" si="12"/>
        <v>13</v>
      </c>
      <c r="W5">
        <f t="shared" si="13"/>
        <v>12</v>
      </c>
      <c r="X5">
        <f t="shared" si="14"/>
        <v>1</v>
      </c>
      <c r="Y5">
        <f t="shared" si="15"/>
        <v>4</v>
      </c>
      <c r="Z5">
        <f t="shared" si="16"/>
        <v>3</v>
      </c>
      <c r="AA5">
        <f t="shared" si="17"/>
        <v>1</v>
      </c>
      <c r="AB5">
        <f t="shared" si="18"/>
        <v>4</v>
      </c>
      <c r="AC5" s="1">
        <f t="shared" si="19"/>
        <v>2</v>
      </c>
      <c r="AD5" s="1">
        <f t="shared" si="20"/>
        <v>2</v>
      </c>
      <c r="AE5" s="1">
        <f t="shared" si="21"/>
        <v>1</v>
      </c>
      <c r="AF5" s="1">
        <f t="shared" si="22"/>
        <v>1</v>
      </c>
      <c r="AG5" s="1">
        <f t="shared" si="23"/>
        <v>1</v>
      </c>
      <c r="AH5">
        <f t="shared" si="24"/>
        <v>3</v>
      </c>
      <c r="AI5">
        <f t="shared" si="25"/>
        <v>3</v>
      </c>
      <c r="AJ5">
        <f t="shared" si="26"/>
      </c>
      <c r="AK5">
        <f t="shared" si="27"/>
      </c>
      <c r="AL5">
        <f t="shared" si="28"/>
      </c>
      <c r="AM5">
        <f t="shared" si="29"/>
        <v>3</v>
      </c>
      <c r="AN5">
        <f t="shared" si="30"/>
        <v>3</v>
      </c>
      <c r="AO5">
        <f t="shared" si="31"/>
      </c>
      <c r="AP5">
        <f t="shared" si="32"/>
      </c>
      <c r="AQ5">
        <f t="shared" si="33"/>
      </c>
      <c r="AR5">
        <f t="shared" si="34"/>
      </c>
      <c r="AS5">
        <f t="shared" si="35"/>
      </c>
      <c r="AT5">
        <f t="shared" si="36"/>
      </c>
      <c r="AU5">
        <f t="shared" si="37"/>
      </c>
      <c r="AV5">
        <f t="shared" si="38"/>
      </c>
      <c r="AW5">
        <f t="shared" si="39"/>
      </c>
      <c r="AX5">
        <f t="shared" si="40"/>
      </c>
      <c r="AY5">
        <f t="shared" si="41"/>
      </c>
      <c r="AZ5">
        <f t="shared" si="42"/>
      </c>
      <c r="BA5">
        <f t="shared" si="43"/>
      </c>
      <c r="BB5">
        <f t="shared" si="44"/>
        <v>2</v>
      </c>
      <c r="BC5">
        <f t="shared" si="45"/>
        <v>2</v>
      </c>
      <c r="BD5">
        <f t="shared" si="46"/>
        <v>1</v>
      </c>
      <c r="BE5">
        <f t="shared" si="47"/>
        <v>2</v>
      </c>
      <c r="BF5">
        <f t="shared" si="48"/>
        <v>2</v>
      </c>
      <c r="BG5">
        <f t="shared" si="49"/>
        <v>1</v>
      </c>
      <c r="BH5">
        <f t="shared" si="50"/>
        <v>3</v>
      </c>
      <c r="BI5">
        <f t="shared" si="51"/>
        <v>3</v>
      </c>
      <c r="BJ5">
        <f t="shared" si="52"/>
        <v>12</v>
      </c>
      <c r="BK5">
        <f t="shared" si="53"/>
        <v>13</v>
      </c>
      <c r="BL5">
        <f t="shared" si="54"/>
        <v>2</v>
      </c>
      <c r="BM5">
        <f t="shared" si="55"/>
        <v>0</v>
      </c>
      <c r="BN5">
        <f t="shared" si="56"/>
        <v>9</v>
      </c>
      <c r="BO5">
        <f t="shared" si="57"/>
        <v>1</v>
      </c>
      <c r="BP5">
        <f t="shared" si="58"/>
        <v>1</v>
      </c>
      <c r="BQ5">
        <f t="shared" si="59"/>
        <v>3</v>
      </c>
      <c r="BR5">
        <f t="shared" si="60"/>
        <v>3</v>
      </c>
      <c r="BS5">
        <f t="shared" si="61"/>
        <v>12</v>
      </c>
      <c r="BT5">
        <f t="shared" si="62"/>
        <v>13</v>
      </c>
      <c r="BU5">
        <f t="shared" si="63"/>
        <v>14</v>
      </c>
      <c r="BV5">
        <f t="shared" si="64"/>
        <v>0</v>
      </c>
      <c r="BW5">
        <f t="shared" si="65"/>
        <v>9</v>
      </c>
      <c r="BX5">
        <f t="shared" si="66"/>
        <v>1</v>
      </c>
      <c r="BY5">
        <f t="shared" si="67"/>
        <v>1</v>
      </c>
      <c r="BZ5">
        <f t="shared" si="68"/>
        <v>2</v>
      </c>
      <c r="CA5">
        <f t="shared" si="69"/>
      </c>
      <c r="CB5">
        <f t="shared" si="70"/>
      </c>
      <c r="CC5">
        <f t="shared" si="71"/>
        <v>14</v>
      </c>
      <c r="CD5">
        <f t="shared" si="72"/>
        <v>13</v>
      </c>
      <c r="CE5">
        <f t="shared" si="73"/>
        <v>12</v>
      </c>
      <c r="CF5">
        <f t="shared" si="74"/>
        <v>0</v>
      </c>
      <c r="CG5">
        <f t="shared" si="75"/>
        <v>0</v>
      </c>
      <c r="CH5">
        <f t="shared" si="76"/>
        <v>0</v>
      </c>
      <c r="CI5">
        <f t="shared" si="77"/>
        <v>0</v>
      </c>
      <c r="CJ5">
        <f t="shared" si="78"/>
        <v>0</v>
      </c>
      <c r="CK5">
        <f t="shared" si="79"/>
        <v>0</v>
      </c>
      <c r="CL5">
        <f t="shared" si="80"/>
        <v>0</v>
      </c>
      <c r="CM5">
        <f t="shared" si="81"/>
        <v>0</v>
      </c>
      <c r="CN5">
        <f t="shared" si="82"/>
        <v>0</v>
      </c>
      <c r="CO5">
        <f t="shared" si="83"/>
        <v>0</v>
      </c>
      <c r="CP5">
        <f t="shared" si="84"/>
        <v>0</v>
      </c>
      <c r="CQ5">
        <f t="shared" si="85"/>
        <v>0</v>
      </c>
      <c r="CR5">
        <f t="shared" si="86"/>
        <v>0</v>
      </c>
      <c r="CS5">
        <f t="shared" si="87"/>
        <v>0</v>
      </c>
      <c r="CT5">
        <f t="shared" si="88"/>
        <v>0</v>
      </c>
      <c r="CU5">
        <f t="shared" si="89"/>
        <v>0</v>
      </c>
      <c r="CV5">
        <f t="shared" si="90"/>
        <v>0</v>
      </c>
      <c r="CW5">
        <f t="shared" si="91"/>
        <v>0</v>
      </c>
      <c r="CX5">
        <f t="shared" si="92"/>
        <v>0</v>
      </c>
      <c r="CY5">
        <f t="shared" si="93"/>
        <v>0</v>
      </c>
      <c r="CZ5">
        <f t="shared" si="94"/>
        <v>0</v>
      </c>
      <c r="DA5">
        <f t="shared" si="95"/>
        <v>0</v>
      </c>
      <c r="DB5">
        <f t="shared" si="96"/>
        <v>0</v>
      </c>
      <c r="DC5">
        <f t="shared" si="97"/>
        <v>0</v>
      </c>
      <c r="DD5">
        <f t="shared" si="98"/>
        <v>2</v>
      </c>
      <c r="DE5">
        <f t="shared" si="99"/>
        <v>3</v>
      </c>
      <c r="DF5">
        <f t="shared" si="100"/>
        <v>14</v>
      </c>
      <c r="DG5">
        <f t="shared" si="101"/>
        <v>13</v>
      </c>
      <c r="DH5">
        <f t="shared" si="102"/>
        <v>12</v>
      </c>
      <c r="DI5">
        <f t="shared" si="103"/>
        <v>0</v>
      </c>
      <c r="DJ5">
        <f t="shared" si="104"/>
        <v>0</v>
      </c>
      <c r="DK5">
        <f t="shared" si="105"/>
        <v>0</v>
      </c>
      <c r="DL5">
        <f t="shared" si="106"/>
        <v>0</v>
      </c>
      <c r="DM5">
        <f t="shared" si="107"/>
        <v>0</v>
      </c>
      <c r="DN5">
        <f t="shared" si="108"/>
        <v>0</v>
      </c>
    </row>
    <row r="6" spans="1:118" ht="15">
      <c r="A6">
        <v>4</v>
      </c>
      <c r="B6" s="1">
        <f>Interface!M27</f>
        <v>3</v>
      </c>
      <c r="C6" s="1">
        <f>Interface!N27</f>
        <v>42</v>
      </c>
      <c r="D6" s="1">
        <f>Interface!O27</f>
        <v>12</v>
      </c>
      <c r="E6" s="1">
        <f>Interface!P27</f>
        <v>13</v>
      </c>
      <c r="F6" s="1">
        <f>Interface!Q27</f>
        <v>51</v>
      </c>
      <c r="G6" s="1">
        <f t="shared" si="1"/>
        <v>3</v>
      </c>
      <c r="H6" s="1">
        <f t="shared" si="2"/>
        <v>12</v>
      </c>
      <c r="I6" s="1">
        <f t="shared" si="3"/>
        <v>3</v>
      </c>
      <c r="J6" s="1">
        <f t="shared" si="4"/>
        <v>13</v>
      </c>
      <c r="K6" s="1">
        <f t="shared" si="5"/>
        <v>0</v>
      </c>
      <c r="L6" s="1">
        <f t="shared" si="6"/>
        <v>0</v>
      </c>
      <c r="M6" s="2">
        <f t="shared" si="109"/>
        <v>11549200</v>
      </c>
      <c r="N6">
        <f t="shared" si="7"/>
        <v>3</v>
      </c>
      <c r="O6">
        <f t="shared" si="7"/>
        <v>3</v>
      </c>
      <c r="P6">
        <f t="shared" si="110"/>
        <v>12</v>
      </c>
      <c r="Q6">
        <f t="shared" si="8"/>
        <v>13</v>
      </c>
      <c r="R6">
        <f t="shared" si="8"/>
        <v>12</v>
      </c>
      <c r="S6">
        <f t="shared" si="9"/>
        <v>3</v>
      </c>
      <c r="T6">
        <f t="shared" si="10"/>
        <v>3</v>
      </c>
      <c r="U6">
        <f t="shared" si="11"/>
        <v>12</v>
      </c>
      <c r="V6">
        <f t="shared" si="12"/>
        <v>13</v>
      </c>
      <c r="W6">
        <f t="shared" si="13"/>
        <v>12</v>
      </c>
      <c r="X6">
        <f t="shared" si="14"/>
        <v>1</v>
      </c>
      <c r="Y6">
        <f t="shared" si="15"/>
        <v>4</v>
      </c>
      <c r="Z6">
        <f t="shared" si="16"/>
        <v>1</v>
      </c>
      <c r="AA6">
        <f t="shared" si="17"/>
        <v>1</v>
      </c>
      <c r="AB6">
        <f t="shared" si="18"/>
        <v>4</v>
      </c>
      <c r="AC6" s="1">
        <f t="shared" si="19"/>
        <v>2</v>
      </c>
      <c r="AD6" s="1">
        <f t="shared" si="20"/>
        <v>2</v>
      </c>
      <c r="AE6" s="1">
        <f t="shared" si="21"/>
        <v>2</v>
      </c>
      <c r="AF6" s="1">
        <f t="shared" si="22"/>
        <v>1</v>
      </c>
      <c r="AG6" s="1">
        <f t="shared" si="23"/>
        <v>2</v>
      </c>
      <c r="AH6">
        <f t="shared" si="24"/>
        <v>3</v>
      </c>
      <c r="AI6">
        <f t="shared" si="25"/>
        <v>3</v>
      </c>
      <c r="AJ6">
        <f t="shared" si="26"/>
        <v>12</v>
      </c>
      <c r="AK6">
        <f t="shared" si="27"/>
      </c>
      <c r="AL6">
        <f t="shared" si="28"/>
        <v>12</v>
      </c>
      <c r="AM6">
        <f t="shared" si="29"/>
        <v>3</v>
      </c>
      <c r="AN6">
        <f t="shared" si="30"/>
        <v>3</v>
      </c>
      <c r="AO6">
        <f t="shared" si="31"/>
        <v>12</v>
      </c>
      <c r="AP6">
        <f t="shared" si="32"/>
      </c>
      <c r="AQ6">
        <f t="shared" si="33"/>
        <v>12</v>
      </c>
      <c r="AR6">
        <f t="shared" si="34"/>
      </c>
      <c r="AS6">
        <f t="shared" si="35"/>
      </c>
      <c r="AT6">
        <f t="shared" si="36"/>
      </c>
      <c r="AU6">
        <f t="shared" si="37"/>
      </c>
      <c r="AV6">
        <f t="shared" si="38"/>
      </c>
      <c r="AW6">
        <f t="shared" si="39"/>
      </c>
      <c r="AX6">
        <f t="shared" si="40"/>
      </c>
      <c r="AY6">
        <f t="shared" si="41"/>
      </c>
      <c r="AZ6">
        <f t="shared" si="42"/>
      </c>
      <c r="BA6">
        <f t="shared" si="43"/>
      </c>
      <c r="BB6">
        <f t="shared" si="44"/>
        <v>3</v>
      </c>
      <c r="BC6">
        <f t="shared" si="45"/>
        <v>2</v>
      </c>
      <c r="BD6">
        <f t="shared" si="46"/>
        <v>3</v>
      </c>
      <c r="BE6">
        <f t="shared" si="47"/>
        <v>3</v>
      </c>
      <c r="BF6">
        <f t="shared" si="48"/>
        <v>2</v>
      </c>
      <c r="BG6">
        <f t="shared" si="49"/>
        <v>3</v>
      </c>
      <c r="BH6">
        <f t="shared" si="50"/>
        <v>3</v>
      </c>
      <c r="BI6">
        <f t="shared" si="51"/>
        <v>12</v>
      </c>
      <c r="BJ6">
        <f t="shared" si="52"/>
        <v>12</v>
      </c>
      <c r="BK6">
        <f t="shared" si="53"/>
        <v>13</v>
      </c>
      <c r="BL6">
        <f t="shared" si="54"/>
        <v>0</v>
      </c>
      <c r="BM6">
        <f t="shared" si="55"/>
        <v>9</v>
      </c>
      <c r="BN6">
        <f t="shared" si="56"/>
        <v>0</v>
      </c>
      <c r="BO6">
        <f t="shared" si="57"/>
        <v>1</v>
      </c>
      <c r="BP6">
        <f t="shared" si="58"/>
        <v>1</v>
      </c>
      <c r="BQ6">
        <f t="shared" si="59"/>
        <v>3</v>
      </c>
      <c r="BR6">
        <f t="shared" si="60"/>
        <v>3</v>
      </c>
      <c r="BS6">
        <f t="shared" si="61"/>
        <v>12</v>
      </c>
      <c r="BT6">
        <f t="shared" si="62"/>
        <v>12</v>
      </c>
      <c r="BU6">
        <f t="shared" si="63"/>
        <v>13</v>
      </c>
      <c r="BV6">
        <f t="shared" si="64"/>
        <v>0</v>
      </c>
      <c r="BW6">
        <f t="shared" si="65"/>
        <v>9</v>
      </c>
      <c r="BX6">
        <f t="shared" si="66"/>
        <v>0</v>
      </c>
      <c r="BY6">
        <f t="shared" si="67"/>
        <v>1</v>
      </c>
      <c r="BZ6">
        <f t="shared" si="68"/>
        <v>1</v>
      </c>
      <c r="CA6">
        <f t="shared" si="69"/>
      </c>
      <c r="CB6">
        <f t="shared" si="70"/>
      </c>
      <c r="CC6">
        <f t="shared" si="71"/>
      </c>
      <c r="CD6">
        <f t="shared" si="72"/>
        <v>13</v>
      </c>
      <c r="CE6">
        <f t="shared" si="73"/>
      </c>
      <c r="CF6">
        <f t="shared" si="74"/>
        <v>0</v>
      </c>
      <c r="CG6">
        <f t="shared" si="75"/>
        <v>0</v>
      </c>
      <c r="CH6">
        <f t="shared" si="76"/>
        <v>0</v>
      </c>
      <c r="CI6">
        <f t="shared" si="77"/>
        <v>0</v>
      </c>
      <c r="CJ6">
        <f t="shared" si="78"/>
        <v>0</v>
      </c>
      <c r="CK6">
        <f t="shared" si="79"/>
        <v>0</v>
      </c>
      <c r="CL6">
        <f t="shared" si="80"/>
        <v>0</v>
      </c>
      <c r="CM6">
        <f t="shared" si="81"/>
        <v>0</v>
      </c>
      <c r="CN6">
        <f t="shared" si="82"/>
        <v>0</v>
      </c>
      <c r="CO6">
        <f t="shared" si="83"/>
        <v>0</v>
      </c>
      <c r="CP6">
        <f t="shared" si="84"/>
        <v>0</v>
      </c>
      <c r="CQ6">
        <f t="shared" si="85"/>
        <v>0</v>
      </c>
      <c r="CR6">
        <f t="shared" si="86"/>
        <v>0</v>
      </c>
      <c r="CS6">
        <f t="shared" si="87"/>
        <v>0</v>
      </c>
      <c r="CT6">
        <f t="shared" si="88"/>
        <v>0</v>
      </c>
      <c r="CU6">
        <f t="shared" si="89"/>
        <v>0</v>
      </c>
      <c r="CV6">
        <f t="shared" si="90"/>
        <v>0</v>
      </c>
      <c r="CW6">
        <f t="shared" si="91"/>
        <v>0</v>
      </c>
      <c r="CX6">
        <f t="shared" si="92"/>
        <v>0</v>
      </c>
      <c r="CY6">
        <f t="shared" si="93"/>
        <v>0</v>
      </c>
      <c r="CZ6">
        <f t="shared" si="94"/>
        <v>3</v>
      </c>
      <c r="DA6">
        <f t="shared" si="95"/>
        <v>12</v>
      </c>
      <c r="DB6">
        <f t="shared" si="96"/>
        <v>3</v>
      </c>
      <c r="DC6">
        <f t="shared" si="97"/>
        <v>13</v>
      </c>
      <c r="DD6">
        <f t="shared" si="98"/>
        <v>0</v>
      </c>
      <c r="DE6">
        <f t="shared" si="99"/>
        <v>0</v>
      </c>
      <c r="DF6">
        <f t="shared" si="100"/>
        <v>0</v>
      </c>
      <c r="DG6">
        <f t="shared" si="101"/>
        <v>0</v>
      </c>
      <c r="DH6">
        <f t="shared" si="102"/>
        <v>0</v>
      </c>
      <c r="DI6">
        <f t="shared" si="103"/>
        <v>0</v>
      </c>
      <c r="DJ6">
        <f t="shared" si="104"/>
        <v>0</v>
      </c>
      <c r="DK6">
        <f t="shared" si="105"/>
        <v>0</v>
      </c>
      <c r="DL6">
        <f t="shared" si="106"/>
        <v>0</v>
      </c>
      <c r="DM6">
        <f t="shared" si="107"/>
        <v>0</v>
      </c>
      <c r="DN6">
        <f t="shared" si="108"/>
        <v>0</v>
      </c>
    </row>
    <row r="7" spans="1:118" ht="15">
      <c r="A7">
        <v>5</v>
      </c>
      <c r="B7" s="1">
        <f>Interface!M28</f>
        <v>3</v>
      </c>
      <c r="C7" s="1">
        <f>Interface!N28</f>
        <v>42</v>
      </c>
      <c r="D7" s="1">
        <f>Interface!O28</f>
        <v>12</v>
      </c>
      <c r="E7" s="1">
        <f>Interface!P28</f>
        <v>27</v>
      </c>
      <c r="F7" s="1">
        <f>Interface!Q28</f>
        <v>51</v>
      </c>
      <c r="G7" s="1">
        <f t="shared" si="1"/>
        <v>3</v>
      </c>
      <c r="H7" s="1">
        <f t="shared" si="2"/>
        <v>12</v>
      </c>
      <c r="I7" s="1">
        <f t="shared" si="3"/>
        <v>3</v>
      </c>
      <c r="J7" s="1">
        <f t="shared" si="4"/>
        <v>14</v>
      </c>
      <c r="K7" s="1">
        <f t="shared" si="5"/>
        <v>0</v>
      </c>
      <c r="L7" s="1">
        <f t="shared" si="6"/>
        <v>0</v>
      </c>
      <c r="M7" s="2">
        <f t="shared" si="109"/>
        <v>11549600</v>
      </c>
      <c r="N7">
        <f t="shared" si="7"/>
        <v>3</v>
      </c>
      <c r="O7">
        <f t="shared" si="7"/>
        <v>3</v>
      </c>
      <c r="P7">
        <f t="shared" si="110"/>
        <v>12</v>
      </c>
      <c r="Q7">
        <f t="shared" si="8"/>
        <v>1</v>
      </c>
      <c r="R7">
        <f t="shared" si="8"/>
        <v>12</v>
      </c>
      <c r="S7">
        <f t="shared" si="9"/>
        <v>3</v>
      </c>
      <c r="T7">
        <f t="shared" si="10"/>
        <v>3</v>
      </c>
      <c r="U7">
        <f t="shared" si="11"/>
        <v>12</v>
      </c>
      <c r="V7">
        <f t="shared" si="12"/>
        <v>14</v>
      </c>
      <c r="W7">
        <f t="shared" si="13"/>
        <v>12</v>
      </c>
      <c r="X7">
        <f t="shared" si="14"/>
        <v>1</v>
      </c>
      <c r="Y7">
        <f t="shared" si="15"/>
        <v>4</v>
      </c>
      <c r="Z7">
        <f t="shared" si="16"/>
        <v>1</v>
      </c>
      <c r="AA7">
        <f t="shared" si="17"/>
        <v>3</v>
      </c>
      <c r="AB7">
        <f t="shared" si="18"/>
        <v>4</v>
      </c>
      <c r="AC7" s="1">
        <f t="shared" si="19"/>
        <v>2</v>
      </c>
      <c r="AD7" s="1">
        <f t="shared" si="20"/>
        <v>2</v>
      </c>
      <c r="AE7" s="1">
        <f t="shared" si="21"/>
        <v>2</v>
      </c>
      <c r="AF7" s="1">
        <f t="shared" si="22"/>
        <v>1</v>
      </c>
      <c r="AG7" s="1">
        <f t="shared" si="23"/>
        <v>2</v>
      </c>
      <c r="AH7">
        <f t="shared" si="24"/>
        <v>3</v>
      </c>
      <c r="AI7">
        <f t="shared" si="25"/>
        <v>3</v>
      </c>
      <c r="AJ7">
        <f t="shared" si="26"/>
        <v>12</v>
      </c>
      <c r="AK7">
        <f t="shared" si="27"/>
      </c>
      <c r="AL7">
        <f t="shared" si="28"/>
        <v>12</v>
      </c>
      <c r="AM7">
        <f t="shared" si="29"/>
        <v>3</v>
      </c>
      <c r="AN7">
        <f t="shared" si="30"/>
        <v>3</v>
      </c>
      <c r="AO7">
        <f t="shared" si="31"/>
        <v>12</v>
      </c>
      <c r="AP7">
        <f t="shared" si="32"/>
      </c>
      <c r="AQ7">
        <f t="shared" si="33"/>
        <v>12</v>
      </c>
      <c r="AR7">
        <f t="shared" si="34"/>
      </c>
      <c r="AS7">
        <f t="shared" si="35"/>
      </c>
      <c r="AT7">
        <f t="shared" si="36"/>
      </c>
      <c r="AU7">
        <f t="shared" si="37"/>
      </c>
      <c r="AV7">
        <f t="shared" si="38"/>
      </c>
      <c r="AW7">
        <f t="shared" si="39"/>
      </c>
      <c r="AX7">
        <f t="shared" si="40"/>
      </c>
      <c r="AY7">
        <f t="shared" si="41"/>
      </c>
      <c r="AZ7">
        <f t="shared" si="42"/>
      </c>
      <c r="BA7">
        <f t="shared" si="43"/>
      </c>
      <c r="BB7">
        <f t="shared" si="44"/>
        <v>2</v>
      </c>
      <c r="BC7">
        <f t="shared" si="45"/>
        <v>2</v>
      </c>
      <c r="BD7">
        <f t="shared" si="46"/>
        <v>2</v>
      </c>
      <c r="BE7">
        <f t="shared" si="47"/>
        <v>1</v>
      </c>
      <c r="BF7">
        <f t="shared" si="48"/>
        <v>2</v>
      </c>
      <c r="BG7">
        <f t="shared" si="49"/>
        <v>1</v>
      </c>
      <c r="BH7">
        <f t="shared" si="50"/>
        <v>3</v>
      </c>
      <c r="BI7">
        <f t="shared" si="51"/>
        <v>3</v>
      </c>
      <c r="BJ7">
        <f t="shared" si="52"/>
        <v>12</v>
      </c>
      <c r="BK7">
        <f t="shared" si="53"/>
        <v>12</v>
      </c>
      <c r="BL7">
        <f t="shared" si="54"/>
        <v>2</v>
      </c>
      <c r="BM7">
        <f t="shared" si="55"/>
        <v>0</v>
      </c>
      <c r="BN7">
        <f t="shared" si="56"/>
        <v>9</v>
      </c>
      <c r="BO7">
        <f t="shared" si="57"/>
        <v>0</v>
      </c>
      <c r="BP7">
        <f t="shared" si="58"/>
        <v>0</v>
      </c>
      <c r="BQ7">
        <f t="shared" si="59"/>
        <v>3</v>
      </c>
      <c r="BR7">
        <f t="shared" si="60"/>
        <v>3</v>
      </c>
      <c r="BS7">
        <f t="shared" si="61"/>
        <v>12</v>
      </c>
      <c r="BT7">
        <f t="shared" si="62"/>
        <v>12</v>
      </c>
      <c r="BU7">
        <f t="shared" si="63"/>
        <v>14</v>
      </c>
      <c r="BV7">
        <f t="shared" si="64"/>
        <v>0</v>
      </c>
      <c r="BW7">
        <f t="shared" si="65"/>
        <v>9</v>
      </c>
      <c r="BX7">
        <f t="shared" si="66"/>
        <v>0</v>
      </c>
      <c r="BY7">
        <f t="shared" si="67"/>
        <v>2</v>
      </c>
      <c r="BZ7">
        <f t="shared" si="68"/>
        <v>0</v>
      </c>
      <c r="CA7">
        <f t="shared" si="69"/>
      </c>
      <c r="CB7">
        <f t="shared" si="70"/>
      </c>
      <c r="CC7">
        <f t="shared" si="71"/>
      </c>
      <c r="CD7">
        <f t="shared" si="72"/>
        <v>14</v>
      </c>
      <c r="CE7">
        <f t="shared" si="73"/>
      </c>
      <c r="CF7">
        <f t="shared" si="74"/>
        <v>0</v>
      </c>
      <c r="CG7">
        <f t="shared" si="75"/>
        <v>0</v>
      </c>
      <c r="CH7">
        <f t="shared" si="76"/>
        <v>0</v>
      </c>
      <c r="CI7">
        <f t="shared" si="77"/>
        <v>0</v>
      </c>
      <c r="CJ7">
        <f t="shared" si="78"/>
        <v>0</v>
      </c>
      <c r="CK7">
        <f t="shared" si="79"/>
        <v>0</v>
      </c>
      <c r="CL7">
        <f t="shared" si="80"/>
        <v>0</v>
      </c>
      <c r="CM7">
        <f t="shared" si="81"/>
        <v>0</v>
      </c>
      <c r="CN7">
        <f t="shared" si="82"/>
        <v>0</v>
      </c>
      <c r="CO7">
        <f t="shared" si="83"/>
        <v>0</v>
      </c>
      <c r="CP7">
        <f t="shared" si="84"/>
        <v>0</v>
      </c>
      <c r="CQ7">
        <f t="shared" si="85"/>
        <v>0</v>
      </c>
      <c r="CR7">
        <f t="shared" si="86"/>
        <v>0</v>
      </c>
      <c r="CS7">
        <f t="shared" si="87"/>
        <v>0</v>
      </c>
      <c r="CT7">
        <f t="shared" si="88"/>
        <v>0</v>
      </c>
      <c r="CU7">
        <f t="shared" si="89"/>
        <v>0</v>
      </c>
      <c r="CV7">
        <f t="shared" si="90"/>
        <v>0</v>
      </c>
      <c r="CW7">
        <f t="shared" si="91"/>
        <v>0</v>
      </c>
      <c r="CX7">
        <f t="shared" si="92"/>
        <v>0</v>
      </c>
      <c r="CY7">
        <f t="shared" si="93"/>
        <v>0</v>
      </c>
      <c r="CZ7">
        <f t="shared" si="94"/>
        <v>3</v>
      </c>
      <c r="DA7">
        <f t="shared" si="95"/>
        <v>12</v>
      </c>
      <c r="DB7">
        <f t="shared" si="96"/>
        <v>3</v>
      </c>
      <c r="DC7">
        <f t="shared" si="97"/>
        <v>14</v>
      </c>
      <c r="DD7">
        <f t="shared" si="98"/>
        <v>0</v>
      </c>
      <c r="DE7">
        <f t="shared" si="99"/>
        <v>0</v>
      </c>
      <c r="DF7">
        <f t="shared" si="100"/>
        <v>0</v>
      </c>
      <c r="DG7">
        <f t="shared" si="101"/>
        <v>0</v>
      </c>
      <c r="DH7">
        <f t="shared" si="102"/>
        <v>0</v>
      </c>
      <c r="DI7">
        <f t="shared" si="103"/>
        <v>0</v>
      </c>
      <c r="DJ7">
        <f t="shared" si="104"/>
        <v>0</v>
      </c>
      <c r="DK7">
        <f t="shared" si="105"/>
        <v>0</v>
      </c>
      <c r="DL7">
        <f t="shared" si="106"/>
        <v>0</v>
      </c>
      <c r="DM7">
        <f t="shared" si="107"/>
        <v>0</v>
      </c>
      <c r="DN7">
        <f t="shared" si="108"/>
        <v>0</v>
      </c>
    </row>
    <row r="8" spans="1:118" ht="15">
      <c r="A8">
        <v>6</v>
      </c>
      <c r="B8" s="1">
        <f>Interface!M29</f>
        <v>3</v>
      </c>
      <c r="C8" s="1">
        <f>Interface!N29</f>
        <v>42</v>
      </c>
      <c r="D8" s="1">
        <f>Interface!O29</f>
        <v>12</v>
      </c>
      <c r="E8" s="1">
        <f>Interface!P29</f>
        <v>27</v>
      </c>
      <c r="F8" s="1">
        <f>Interface!Q29</f>
        <v>13</v>
      </c>
      <c r="G8" s="1">
        <f t="shared" si="1"/>
        <v>2</v>
      </c>
      <c r="H8" s="1">
        <f t="shared" si="2"/>
        <v>3</v>
      </c>
      <c r="I8" s="1">
        <f t="shared" si="3"/>
        <v>14</v>
      </c>
      <c r="J8" s="1">
        <f t="shared" si="4"/>
        <v>13</v>
      </c>
      <c r="K8" s="1">
        <f t="shared" si="5"/>
        <v>12</v>
      </c>
      <c r="L8" s="1">
        <f t="shared" si="6"/>
        <v>0</v>
      </c>
      <c r="M8" s="2">
        <f t="shared" si="109"/>
        <v>6997440</v>
      </c>
      <c r="N8">
        <f t="shared" si="7"/>
        <v>3</v>
      </c>
      <c r="O8">
        <f t="shared" si="7"/>
        <v>3</v>
      </c>
      <c r="P8">
        <f t="shared" si="110"/>
        <v>12</v>
      </c>
      <c r="Q8">
        <f t="shared" si="8"/>
        <v>1</v>
      </c>
      <c r="R8">
        <f t="shared" si="8"/>
        <v>13</v>
      </c>
      <c r="S8">
        <f t="shared" si="9"/>
        <v>3</v>
      </c>
      <c r="T8">
        <f t="shared" si="10"/>
        <v>3</v>
      </c>
      <c r="U8">
        <f t="shared" si="11"/>
        <v>12</v>
      </c>
      <c r="V8">
        <f t="shared" si="12"/>
        <v>14</v>
      </c>
      <c r="W8">
        <f t="shared" si="13"/>
        <v>13</v>
      </c>
      <c r="X8">
        <f t="shared" si="14"/>
        <v>1</v>
      </c>
      <c r="Y8">
        <f t="shared" si="15"/>
        <v>4</v>
      </c>
      <c r="Z8">
        <f t="shared" si="16"/>
        <v>1</v>
      </c>
      <c r="AA8">
        <f t="shared" si="17"/>
        <v>3</v>
      </c>
      <c r="AB8">
        <f t="shared" si="18"/>
        <v>1</v>
      </c>
      <c r="AC8" s="1">
        <f t="shared" si="19"/>
        <v>2</v>
      </c>
      <c r="AD8" s="1">
        <f t="shared" si="20"/>
        <v>2</v>
      </c>
      <c r="AE8" s="1">
        <f t="shared" si="21"/>
        <v>1</v>
      </c>
      <c r="AF8" s="1">
        <f t="shared" si="22"/>
        <v>1</v>
      </c>
      <c r="AG8" s="1">
        <f t="shared" si="23"/>
        <v>1</v>
      </c>
      <c r="AH8">
        <f t="shared" si="24"/>
        <v>3</v>
      </c>
      <c r="AI8">
        <f t="shared" si="25"/>
        <v>3</v>
      </c>
      <c r="AJ8">
        <f t="shared" si="26"/>
      </c>
      <c r="AK8">
        <f t="shared" si="27"/>
      </c>
      <c r="AL8">
        <f t="shared" si="28"/>
      </c>
      <c r="AM8">
        <f t="shared" si="29"/>
        <v>3</v>
      </c>
      <c r="AN8">
        <f t="shared" si="30"/>
        <v>3</v>
      </c>
      <c r="AO8">
        <f t="shared" si="31"/>
      </c>
      <c r="AP8">
        <f t="shared" si="32"/>
      </c>
      <c r="AQ8">
        <f t="shared" si="33"/>
      </c>
      <c r="AR8">
        <f t="shared" si="34"/>
      </c>
      <c r="AS8">
        <f t="shared" si="35"/>
      </c>
      <c r="AT8">
        <f t="shared" si="36"/>
      </c>
      <c r="AU8">
        <f t="shared" si="37"/>
      </c>
      <c r="AV8">
        <f t="shared" si="38"/>
      </c>
      <c r="AW8">
        <f t="shared" si="39"/>
      </c>
      <c r="AX8">
        <f t="shared" si="40"/>
      </c>
      <c r="AY8">
        <f t="shared" si="41"/>
      </c>
      <c r="AZ8">
        <f t="shared" si="42"/>
      </c>
      <c r="BA8">
        <f t="shared" si="43"/>
      </c>
      <c r="BB8">
        <f t="shared" si="44"/>
        <v>3</v>
      </c>
      <c r="BC8">
        <f t="shared" si="45"/>
        <v>1</v>
      </c>
      <c r="BD8">
        <f t="shared" si="46"/>
        <v>3</v>
      </c>
      <c r="BE8">
        <f t="shared" si="47"/>
        <v>1</v>
      </c>
      <c r="BF8">
        <f t="shared" si="48"/>
        <v>3</v>
      </c>
      <c r="BG8">
        <f t="shared" si="49"/>
        <v>1</v>
      </c>
      <c r="BH8">
        <f t="shared" si="50"/>
        <v>3</v>
      </c>
      <c r="BI8">
        <f t="shared" si="51"/>
        <v>3</v>
      </c>
      <c r="BJ8">
        <f t="shared" si="52"/>
        <v>12</v>
      </c>
      <c r="BK8">
        <f t="shared" si="53"/>
        <v>13</v>
      </c>
      <c r="BL8">
        <f t="shared" si="54"/>
        <v>2</v>
      </c>
      <c r="BM8">
        <f t="shared" si="55"/>
        <v>0</v>
      </c>
      <c r="BN8">
        <f t="shared" si="56"/>
        <v>9</v>
      </c>
      <c r="BO8">
        <f t="shared" si="57"/>
        <v>1</v>
      </c>
      <c r="BP8">
        <f t="shared" si="58"/>
        <v>1</v>
      </c>
      <c r="BQ8">
        <f t="shared" si="59"/>
        <v>3</v>
      </c>
      <c r="BR8">
        <f t="shared" si="60"/>
        <v>3</v>
      </c>
      <c r="BS8">
        <f t="shared" si="61"/>
        <v>12</v>
      </c>
      <c r="BT8">
        <f t="shared" si="62"/>
        <v>13</v>
      </c>
      <c r="BU8">
        <f t="shared" si="63"/>
        <v>14</v>
      </c>
      <c r="BV8">
        <f t="shared" si="64"/>
        <v>0</v>
      </c>
      <c r="BW8">
        <f t="shared" si="65"/>
        <v>9</v>
      </c>
      <c r="BX8">
        <f t="shared" si="66"/>
        <v>1</v>
      </c>
      <c r="BY8">
        <f t="shared" si="67"/>
        <v>1</v>
      </c>
      <c r="BZ8">
        <f t="shared" si="68"/>
        <v>2</v>
      </c>
      <c r="CA8">
        <f t="shared" si="69"/>
      </c>
      <c r="CB8">
        <f t="shared" si="70"/>
      </c>
      <c r="CC8">
        <f t="shared" si="71"/>
        <v>12</v>
      </c>
      <c r="CD8">
        <f t="shared" si="72"/>
        <v>14</v>
      </c>
      <c r="CE8">
        <f t="shared" si="73"/>
        <v>13</v>
      </c>
      <c r="CF8">
        <f t="shared" si="74"/>
        <v>0</v>
      </c>
      <c r="CG8">
        <f t="shared" si="75"/>
        <v>0</v>
      </c>
      <c r="CH8">
        <f t="shared" si="76"/>
        <v>0</v>
      </c>
      <c r="CI8">
        <f t="shared" si="77"/>
        <v>0</v>
      </c>
      <c r="CJ8">
        <f t="shared" si="78"/>
        <v>0</v>
      </c>
      <c r="CK8">
        <f t="shared" si="79"/>
        <v>0</v>
      </c>
      <c r="CL8">
        <f t="shared" si="80"/>
        <v>0</v>
      </c>
      <c r="CM8">
        <f t="shared" si="81"/>
        <v>0</v>
      </c>
      <c r="CN8">
        <f t="shared" si="82"/>
        <v>0</v>
      </c>
      <c r="CO8">
        <f t="shared" si="83"/>
        <v>0</v>
      </c>
      <c r="CP8">
        <f t="shared" si="84"/>
        <v>0</v>
      </c>
      <c r="CQ8">
        <f t="shared" si="85"/>
        <v>0</v>
      </c>
      <c r="CR8">
        <f t="shared" si="86"/>
        <v>0</v>
      </c>
      <c r="CS8">
        <f t="shared" si="87"/>
        <v>0</v>
      </c>
      <c r="CT8">
        <f t="shared" si="88"/>
        <v>0</v>
      </c>
      <c r="CU8">
        <f t="shared" si="89"/>
        <v>0</v>
      </c>
      <c r="CV8">
        <f t="shared" si="90"/>
        <v>0</v>
      </c>
      <c r="CW8">
        <f t="shared" si="91"/>
        <v>0</v>
      </c>
      <c r="CX8">
        <f t="shared" si="92"/>
        <v>0</v>
      </c>
      <c r="CY8">
        <f t="shared" si="93"/>
        <v>0</v>
      </c>
      <c r="CZ8">
        <f t="shared" si="94"/>
        <v>0</v>
      </c>
      <c r="DA8">
        <f t="shared" si="95"/>
        <v>0</v>
      </c>
      <c r="DB8">
        <f t="shared" si="96"/>
        <v>0</v>
      </c>
      <c r="DC8">
        <f t="shared" si="97"/>
        <v>0</v>
      </c>
      <c r="DD8">
        <f t="shared" si="98"/>
        <v>2</v>
      </c>
      <c r="DE8">
        <f t="shared" si="99"/>
        <v>3</v>
      </c>
      <c r="DF8">
        <f t="shared" si="100"/>
        <v>14</v>
      </c>
      <c r="DG8">
        <f t="shared" si="101"/>
        <v>13</v>
      </c>
      <c r="DH8">
        <f t="shared" si="102"/>
        <v>12</v>
      </c>
      <c r="DI8">
        <f t="shared" si="103"/>
        <v>0</v>
      </c>
      <c r="DJ8">
        <f t="shared" si="104"/>
        <v>0</v>
      </c>
      <c r="DK8">
        <f t="shared" si="105"/>
        <v>0</v>
      </c>
      <c r="DL8">
        <f t="shared" si="106"/>
        <v>0</v>
      </c>
      <c r="DM8">
        <f t="shared" si="107"/>
        <v>0</v>
      </c>
      <c r="DN8">
        <f t="shared" si="108"/>
        <v>0</v>
      </c>
    </row>
    <row r="9" spans="1:118" ht="15">
      <c r="A9">
        <v>7</v>
      </c>
      <c r="B9" s="1">
        <f>Interface!M30</f>
        <v>5</v>
      </c>
      <c r="C9" s="1">
        <f>Interface!N30</f>
        <v>12</v>
      </c>
      <c r="D9" s="1">
        <f>Interface!O30</f>
        <v>27</v>
      </c>
      <c r="E9" s="1">
        <f>Interface!P30</f>
        <v>13</v>
      </c>
      <c r="F9" s="1">
        <f>Interface!Q30</f>
        <v>51</v>
      </c>
      <c r="G9" s="1">
        <f t="shared" si="1"/>
        <v>2</v>
      </c>
      <c r="H9" s="1">
        <f t="shared" si="2"/>
        <v>12</v>
      </c>
      <c r="I9" s="1">
        <f t="shared" si="3"/>
        <v>14</v>
      </c>
      <c r="J9" s="1">
        <f t="shared" si="4"/>
        <v>13</v>
      </c>
      <c r="K9" s="1">
        <f t="shared" si="5"/>
        <v>5</v>
      </c>
      <c r="L9" s="1">
        <f t="shared" si="6"/>
        <v>0</v>
      </c>
      <c r="M9" s="2">
        <f t="shared" si="109"/>
        <v>8437300</v>
      </c>
      <c r="N9">
        <f t="shared" si="7"/>
        <v>5</v>
      </c>
      <c r="O9">
        <f t="shared" si="7"/>
        <v>12</v>
      </c>
      <c r="P9">
        <f t="shared" si="110"/>
        <v>1</v>
      </c>
      <c r="Q9">
        <f t="shared" si="8"/>
        <v>13</v>
      </c>
      <c r="R9">
        <f t="shared" si="8"/>
        <v>12</v>
      </c>
      <c r="S9">
        <f t="shared" si="9"/>
        <v>5</v>
      </c>
      <c r="T9">
        <f t="shared" si="10"/>
        <v>12</v>
      </c>
      <c r="U9">
        <f t="shared" si="11"/>
        <v>14</v>
      </c>
      <c r="V9">
        <f t="shared" si="12"/>
        <v>13</v>
      </c>
      <c r="W9">
        <f t="shared" si="13"/>
        <v>12</v>
      </c>
      <c r="X9">
        <f t="shared" si="14"/>
        <v>1</v>
      </c>
      <c r="Y9">
        <f t="shared" si="15"/>
        <v>1</v>
      </c>
      <c r="Z9">
        <f t="shared" si="16"/>
        <v>3</v>
      </c>
      <c r="AA9">
        <f t="shared" si="17"/>
        <v>1</v>
      </c>
      <c r="AB9">
        <f t="shared" si="18"/>
        <v>4</v>
      </c>
      <c r="AC9" s="1">
        <f t="shared" si="19"/>
        <v>1</v>
      </c>
      <c r="AD9" s="1">
        <f t="shared" si="20"/>
        <v>2</v>
      </c>
      <c r="AE9" s="1">
        <f t="shared" si="21"/>
        <v>1</v>
      </c>
      <c r="AF9" s="1">
        <f t="shared" si="22"/>
        <v>1</v>
      </c>
      <c r="AG9" s="1">
        <f t="shared" si="23"/>
        <v>2</v>
      </c>
      <c r="AH9">
        <f t="shared" si="24"/>
      </c>
      <c r="AI9">
        <f t="shared" si="25"/>
        <v>12</v>
      </c>
      <c r="AJ9">
        <f t="shared" si="26"/>
      </c>
      <c r="AK9">
        <f t="shared" si="27"/>
      </c>
      <c r="AL9">
        <f t="shared" si="28"/>
        <v>12</v>
      </c>
      <c r="AM9">
        <f t="shared" si="29"/>
      </c>
      <c r="AN9">
        <f t="shared" si="30"/>
        <v>12</v>
      </c>
      <c r="AO9">
        <f t="shared" si="31"/>
      </c>
      <c r="AP9">
        <f t="shared" si="32"/>
      </c>
      <c r="AQ9">
        <f t="shared" si="33"/>
        <v>12</v>
      </c>
      <c r="AR9">
        <f t="shared" si="34"/>
      </c>
      <c r="AS9">
        <f t="shared" si="35"/>
      </c>
      <c r="AT9">
        <f t="shared" si="36"/>
      </c>
      <c r="AU9">
        <f t="shared" si="37"/>
      </c>
      <c r="AV9">
        <f t="shared" si="38"/>
      </c>
      <c r="AW9">
        <f t="shared" si="39"/>
      </c>
      <c r="AX9">
        <f t="shared" si="40"/>
      </c>
      <c r="AY9">
        <f t="shared" si="41"/>
      </c>
      <c r="AZ9">
        <f t="shared" si="42"/>
      </c>
      <c r="BA9">
        <f t="shared" si="43"/>
      </c>
      <c r="BB9">
        <f t="shared" si="44"/>
        <v>3</v>
      </c>
      <c r="BC9">
        <f t="shared" si="45"/>
        <v>3</v>
      </c>
      <c r="BD9">
        <f t="shared" si="46"/>
        <v>1</v>
      </c>
      <c r="BE9">
        <f t="shared" si="47"/>
        <v>3</v>
      </c>
      <c r="BF9">
        <f t="shared" si="48"/>
        <v>1</v>
      </c>
      <c r="BG9">
        <f t="shared" si="49"/>
        <v>1</v>
      </c>
      <c r="BH9">
        <f t="shared" si="50"/>
        <v>5</v>
      </c>
      <c r="BI9">
        <f t="shared" si="51"/>
        <v>12</v>
      </c>
      <c r="BJ9">
        <f t="shared" si="52"/>
        <v>12</v>
      </c>
      <c r="BK9">
        <f t="shared" si="53"/>
        <v>13</v>
      </c>
      <c r="BL9">
        <f t="shared" si="54"/>
        <v>4</v>
      </c>
      <c r="BM9">
        <f t="shared" si="55"/>
        <v>7</v>
      </c>
      <c r="BN9">
        <f t="shared" si="56"/>
        <v>0</v>
      </c>
      <c r="BO9">
        <f t="shared" si="57"/>
        <v>1</v>
      </c>
      <c r="BP9">
        <f t="shared" si="58"/>
        <v>1</v>
      </c>
      <c r="BQ9">
        <f t="shared" si="59"/>
        <v>5</v>
      </c>
      <c r="BR9">
        <f t="shared" si="60"/>
        <v>12</v>
      </c>
      <c r="BS9">
        <f t="shared" si="61"/>
        <v>12</v>
      </c>
      <c r="BT9">
        <f t="shared" si="62"/>
        <v>13</v>
      </c>
      <c r="BU9">
        <f t="shared" si="63"/>
        <v>14</v>
      </c>
      <c r="BV9">
        <f t="shared" si="64"/>
        <v>7</v>
      </c>
      <c r="BW9">
        <f t="shared" si="65"/>
        <v>0</v>
      </c>
      <c r="BX9">
        <f t="shared" si="66"/>
        <v>1</v>
      </c>
      <c r="BY9">
        <f t="shared" si="67"/>
        <v>1</v>
      </c>
      <c r="BZ9">
        <f t="shared" si="68"/>
        <v>2</v>
      </c>
      <c r="CA9">
        <f t="shared" si="69"/>
        <v>5</v>
      </c>
      <c r="CB9">
        <f t="shared" si="70"/>
      </c>
      <c r="CC9">
        <f t="shared" si="71"/>
        <v>14</v>
      </c>
      <c r="CD9">
        <f t="shared" si="72"/>
        <v>13</v>
      </c>
      <c r="CE9">
        <f t="shared" si="73"/>
      </c>
      <c r="CF9">
        <f t="shared" si="74"/>
        <v>0</v>
      </c>
      <c r="CG9">
        <f t="shared" si="75"/>
        <v>0</v>
      </c>
      <c r="CH9">
        <f t="shared" si="76"/>
        <v>0</v>
      </c>
      <c r="CI9">
        <f t="shared" si="77"/>
        <v>0</v>
      </c>
      <c r="CJ9">
        <f t="shared" si="78"/>
        <v>0</v>
      </c>
      <c r="CK9">
        <f t="shared" si="79"/>
        <v>0</v>
      </c>
      <c r="CL9">
        <f t="shared" si="80"/>
        <v>0</v>
      </c>
      <c r="CM9">
        <f t="shared" si="81"/>
        <v>0</v>
      </c>
      <c r="CN9">
        <f t="shared" si="82"/>
        <v>0</v>
      </c>
      <c r="CO9">
        <f t="shared" si="83"/>
        <v>0</v>
      </c>
      <c r="CP9">
        <f t="shared" si="84"/>
        <v>0</v>
      </c>
      <c r="CQ9">
        <f t="shared" si="85"/>
        <v>0</v>
      </c>
      <c r="CR9">
        <f t="shared" si="86"/>
        <v>0</v>
      </c>
      <c r="CS9">
        <f t="shared" si="87"/>
        <v>0</v>
      </c>
      <c r="CT9">
        <f t="shared" si="88"/>
        <v>0</v>
      </c>
      <c r="CU9">
        <f t="shared" si="89"/>
        <v>0</v>
      </c>
      <c r="CV9">
        <f t="shared" si="90"/>
        <v>0</v>
      </c>
      <c r="CW9">
        <f t="shared" si="91"/>
        <v>0</v>
      </c>
      <c r="CX9">
        <f t="shared" si="92"/>
        <v>0</v>
      </c>
      <c r="CY9">
        <f t="shared" si="93"/>
        <v>0</v>
      </c>
      <c r="CZ9">
        <f t="shared" si="94"/>
        <v>0</v>
      </c>
      <c r="DA9">
        <f t="shared" si="95"/>
        <v>0</v>
      </c>
      <c r="DB9">
        <f t="shared" si="96"/>
        <v>0</v>
      </c>
      <c r="DC9">
        <f t="shared" si="97"/>
        <v>0</v>
      </c>
      <c r="DD9">
        <f t="shared" si="98"/>
        <v>2</v>
      </c>
      <c r="DE9">
        <f t="shared" si="99"/>
        <v>12</v>
      </c>
      <c r="DF9">
        <f t="shared" si="100"/>
        <v>14</v>
      </c>
      <c r="DG9">
        <f t="shared" si="101"/>
        <v>13</v>
      </c>
      <c r="DH9">
        <f t="shared" si="102"/>
        <v>5</v>
      </c>
      <c r="DI9">
        <f t="shared" si="103"/>
        <v>0</v>
      </c>
      <c r="DJ9">
        <f t="shared" si="104"/>
        <v>0</v>
      </c>
      <c r="DK9">
        <f t="shared" si="105"/>
        <v>0</v>
      </c>
      <c r="DL9">
        <f t="shared" si="106"/>
        <v>0</v>
      </c>
      <c r="DM9">
        <f t="shared" si="107"/>
        <v>0</v>
      </c>
      <c r="DN9">
        <f t="shared" si="108"/>
        <v>0</v>
      </c>
    </row>
    <row r="10" spans="1:118" ht="15">
      <c r="A10">
        <v>8</v>
      </c>
      <c r="B10" s="1">
        <f>Interface!M31</f>
        <v>5</v>
      </c>
      <c r="C10" s="1">
        <f>Interface!N31</f>
        <v>42</v>
      </c>
      <c r="D10" s="1">
        <f>Interface!O31</f>
        <v>27</v>
      </c>
      <c r="E10" s="1">
        <f>Interface!P31</f>
        <v>13</v>
      </c>
      <c r="F10" s="1">
        <f>Interface!Q31</f>
        <v>51</v>
      </c>
      <c r="G10" s="1">
        <f t="shared" si="1"/>
        <v>1</v>
      </c>
      <c r="H10" s="1">
        <f t="shared" si="2"/>
        <v>14</v>
      </c>
      <c r="I10" s="1">
        <f t="shared" si="3"/>
        <v>13</v>
      </c>
      <c r="J10" s="1">
        <f t="shared" si="4"/>
        <v>12</v>
      </c>
      <c r="K10" s="1">
        <f t="shared" si="5"/>
        <v>5</v>
      </c>
      <c r="L10" s="1">
        <f t="shared" si="6"/>
        <v>3</v>
      </c>
      <c r="M10" s="2">
        <f t="shared" si="109"/>
        <v>5548903</v>
      </c>
      <c r="N10">
        <f t="shared" si="7"/>
        <v>5</v>
      </c>
      <c r="O10">
        <f t="shared" si="7"/>
        <v>3</v>
      </c>
      <c r="P10">
        <f t="shared" si="110"/>
        <v>1</v>
      </c>
      <c r="Q10">
        <f t="shared" si="8"/>
        <v>13</v>
      </c>
      <c r="R10">
        <f t="shared" si="8"/>
        <v>12</v>
      </c>
      <c r="S10">
        <f t="shared" si="9"/>
        <v>5</v>
      </c>
      <c r="T10">
        <f t="shared" si="10"/>
        <v>3</v>
      </c>
      <c r="U10">
        <f t="shared" si="11"/>
        <v>14</v>
      </c>
      <c r="V10">
        <f t="shared" si="12"/>
        <v>13</v>
      </c>
      <c r="W10">
        <f t="shared" si="13"/>
        <v>12</v>
      </c>
      <c r="X10">
        <f t="shared" si="14"/>
        <v>1</v>
      </c>
      <c r="Y10">
        <f t="shared" si="15"/>
        <v>4</v>
      </c>
      <c r="Z10">
        <f t="shared" si="16"/>
        <v>3</v>
      </c>
      <c r="AA10">
        <f t="shared" si="17"/>
        <v>1</v>
      </c>
      <c r="AB10">
        <f t="shared" si="18"/>
        <v>4</v>
      </c>
      <c r="AC10" s="1">
        <f t="shared" si="19"/>
        <v>1</v>
      </c>
      <c r="AD10" s="1">
        <f t="shared" si="20"/>
        <v>1</v>
      </c>
      <c r="AE10" s="1">
        <f t="shared" si="21"/>
        <v>1</v>
      </c>
      <c r="AF10" s="1">
        <f t="shared" si="22"/>
        <v>1</v>
      </c>
      <c r="AG10" s="1">
        <f t="shared" si="23"/>
        <v>1</v>
      </c>
      <c r="AH10">
        <f t="shared" si="24"/>
      </c>
      <c r="AI10">
        <f t="shared" si="25"/>
      </c>
      <c r="AJ10">
        <f t="shared" si="26"/>
      </c>
      <c r="AK10">
        <f t="shared" si="27"/>
      </c>
      <c r="AL10">
        <f t="shared" si="28"/>
      </c>
      <c r="AM10">
        <f t="shared" si="29"/>
      </c>
      <c r="AN10">
        <f t="shared" si="30"/>
      </c>
      <c r="AO10">
        <f t="shared" si="31"/>
      </c>
      <c r="AP10">
        <f t="shared" si="32"/>
      </c>
      <c r="AQ10">
        <f t="shared" si="33"/>
      </c>
      <c r="AR10">
        <f t="shared" si="34"/>
      </c>
      <c r="AS10">
        <f t="shared" si="35"/>
      </c>
      <c r="AT10">
        <f t="shared" si="36"/>
      </c>
      <c r="AU10">
        <f t="shared" si="37"/>
      </c>
      <c r="AV10">
        <f t="shared" si="38"/>
      </c>
      <c r="AW10">
        <f t="shared" si="39"/>
      </c>
      <c r="AX10">
        <f t="shared" si="40"/>
      </c>
      <c r="AY10">
        <f t="shared" si="41"/>
      </c>
      <c r="AZ10">
        <f t="shared" si="42"/>
      </c>
      <c r="BA10">
        <f t="shared" si="43"/>
      </c>
      <c r="BB10">
        <f t="shared" si="44"/>
        <v>2</v>
      </c>
      <c r="BC10">
        <f t="shared" si="45"/>
        <v>2</v>
      </c>
      <c r="BD10">
        <f t="shared" si="46"/>
        <v>1</v>
      </c>
      <c r="BE10">
        <f t="shared" si="47"/>
        <v>2</v>
      </c>
      <c r="BF10">
        <f t="shared" si="48"/>
        <v>2</v>
      </c>
      <c r="BG10">
        <f t="shared" si="49"/>
        <v>1</v>
      </c>
      <c r="BH10">
        <f t="shared" si="50"/>
        <v>3</v>
      </c>
      <c r="BI10">
        <f t="shared" si="51"/>
        <v>5</v>
      </c>
      <c r="BJ10">
        <f t="shared" si="52"/>
        <v>12</v>
      </c>
      <c r="BK10">
        <f t="shared" si="53"/>
        <v>13</v>
      </c>
      <c r="BL10">
        <f t="shared" si="54"/>
        <v>2</v>
      </c>
      <c r="BM10">
        <f t="shared" si="55"/>
        <v>2</v>
      </c>
      <c r="BN10">
        <f t="shared" si="56"/>
        <v>7</v>
      </c>
      <c r="BO10">
        <f t="shared" si="57"/>
        <v>1</v>
      </c>
      <c r="BP10">
        <f t="shared" si="58"/>
        <v>1</v>
      </c>
      <c r="BQ10">
        <f t="shared" si="59"/>
        <v>3</v>
      </c>
      <c r="BR10">
        <f t="shared" si="60"/>
        <v>5</v>
      </c>
      <c r="BS10">
        <f t="shared" si="61"/>
        <v>12</v>
      </c>
      <c r="BT10">
        <f t="shared" si="62"/>
        <v>13</v>
      </c>
      <c r="BU10">
        <f t="shared" si="63"/>
        <v>14</v>
      </c>
      <c r="BV10">
        <f t="shared" si="64"/>
        <v>2</v>
      </c>
      <c r="BW10">
        <f t="shared" si="65"/>
        <v>7</v>
      </c>
      <c r="BX10">
        <f t="shared" si="66"/>
        <v>1</v>
      </c>
      <c r="BY10">
        <f t="shared" si="67"/>
        <v>1</v>
      </c>
      <c r="BZ10">
        <f t="shared" si="68"/>
        <v>2</v>
      </c>
      <c r="CA10">
        <f t="shared" si="69"/>
        <v>5</v>
      </c>
      <c r="CB10">
        <f t="shared" si="70"/>
        <v>3</v>
      </c>
      <c r="CC10">
        <f t="shared" si="71"/>
        <v>14</v>
      </c>
      <c r="CD10">
        <f t="shared" si="72"/>
        <v>13</v>
      </c>
      <c r="CE10">
        <f t="shared" si="73"/>
        <v>12</v>
      </c>
      <c r="CF10">
        <f t="shared" si="74"/>
        <v>0</v>
      </c>
      <c r="CG10">
        <f t="shared" si="75"/>
        <v>0</v>
      </c>
      <c r="CH10">
        <f t="shared" si="76"/>
        <v>0</v>
      </c>
      <c r="CI10">
        <f t="shared" si="77"/>
        <v>0</v>
      </c>
      <c r="CJ10">
        <f t="shared" si="78"/>
        <v>0</v>
      </c>
      <c r="CK10">
        <f t="shared" si="79"/>
        <v>0</v>
      </c>
      <c r="CL10">
        <f t="shared" si="80"/>
        <v>0</v>
      </c>
      <c r="CM10">
        <f t="shared" si="81"/>
        <v>0</v>
      </c>
      <c r="CN10">
        <f t="shared" si="82"/>
        <v>0</v>
      </c>
      <c r="CO10">
        <f t="shared" si="83"/>
        <v>0</v>
      </c>
      <c r="CP10">
        <f t="shared" si="84"/>
        <v>0</v>
      </c>
      <c r="CQ10">
        <f t="shared" si="85"/>
        <v>0</v>
      </c>
      <c r="CR10">
        <f t="shared" si="86"/>
        <v>0</v>
      </c>
      <c r="CS10">
        <f t="shared" si="87"/>
        <v>0</v>
      </c>
      <c r="CT10">
        <f t="shared" si="88"/>
        <v>0</v>
      </c>
      <c r="CU10">
        <f t="shared" si="89"/>
        <v>0</v>
      </c>
      <c r="CV10">
        <f t="shared" si="90"/>
        <v>0</v>
      </c>
      <c r="CW10">
        <f t="shared" si="91"/>
        <v>0</v>
      </c>
      <c r="CX10">
        <f t="shared" si="92"/>
        <v>0</v>
      </c>
      <c r="CY10">
        <f t="shared" si="93"/>
        <v>0</v>
      </c>
      <c r="CZ10">
        <f t="shared" si="94"/>
        <v>0</v>
      </c>
      <c r="DA10">
        <f t="shared" si="95"/>
        <v>0</v>
      </c>
      <c r="DB10">
        <f t="shared" si="96"/>
        <v>0</v>
      </c>
      <c r="DC10">
        <f t="shared" si="97"/>
        <v>0</v>
      </c>
      <c r="DD10">
        <f t="shared" si="98"/>
        <v>0</v>
      </c>
      <c r="DE10">
        <f t="shared" si="99"/>
        <v>0</v>
      </c>
      <c r="DF10">
        <f t="shared" si="100"/>
        <v>0</v>
      </c>
      <c r="DG10">
        <f t="shared" si="101"/>
        <v>0</v>
      </c>
      <c r="DH10">
        <f t="shared" si="102"/>
        <v>0</v>
      </c>
      <c r="DI10">
        <f t="shared" si="103"/>
        <v>1</v>
      </c>
      <c r="DJ10">
        <f t="shared" si="104"/>
        <v>14</v>
      </c>
      <c r="DK10">
        <f t="shared" si="105"/>
        <v>13</v>
      </c>
      <c r="DL10">
        <f t="shared" si="106"/>
        <v>12</v>
      </c>
      <c r="DM10">
        <f t="shared" si="107"/>
        <v>5</v>
      </c>
      <c r="DN10">
        <f t="shared" si="108"/>
        <v>3</v>
      </c>
    </row>
    <row r="11" spans="1:118" ht="15">
      <c r="A11">
        <v>9</v>
      </c>
      <c r="B11" s="1">
        <f>Interface!M32</f>
        <v>5</v>
      </c>
      <c r="C11" s="1">
        <f>Interface!N32</f>
        <v>42</v>
      </c>
      <c r="D11" s="1">
        <f>Interface!O32</f>
        <v>12</v>
      </c>
      <c r="E11" s="1">
        <f>Interface!P32</f>
        <v>13</v>
      </c>
      <c r="F11" s="1">
        <f>Interface!Q32</f>
        <v>51</v>
      </c>
      <c r="G11" s="1">
        <f t="shared" si="1"/>
        <v>2</v>
      </c>
      <c r="H11" s="1">
        <f t="shared" si="2"/>
        <v>12</v>
      </c>
      <c r="I11" s="1">
        <f t="shared" si="3"/>
        <v>13</v>
      </c>
      <c r="J11" s="1">
        <f t="shared" si="4"/>
        <v>5</v>
      </c>
      <c r="K11" s="1">
        <f t="shared" si="5"/>
        <v>3</v>
      </c>
      <c r="L11" s="1">
        <f t="shared" si="6"/>
        <v>0</v>
      </c>
      <c r="M11" s="2">
        <f t="shared" si="109"/>
        <v>8426060</v>
      </c>
      <c r="N11">
        <f t="shared" si="7"/>
        <v>5</v>
      </c>
      <c r="O11">
        <f t="shared" si="7"/>
        <v>3</v>
      </c>
      <c r="P11">
        <f t="shared" si="110"/>
        <v>12</v>
      </c>
      <c r="Q11">
        <f t="shared" si="8"/>
        <v>13</v>
      </c>
      <c r="R11">
        <f t="shared" si="8"/>
        <v>12</v>
      </c>
      <c r="S11">
        <f t="shared" si="9"/>
        <v>5</v>
      </c>
      <c r="T11">
        <f t="shared" si="10"/>
        <v>3</v>
      </c>
      <c r="U11">
        <f t="shared" si="11"/>
        <v>12</v>
      </c>
      <c r="V11">
        <f t="shared" si="12"/>
        <v>13</v>
      </c>
      <c r="W11">
        <f t="shared" si="13"/>
        <v>12</v>
      </c>
      <c r="X11">
        <f t="shared" si="14"/>
        <v>1</v>
      </c>
      <c r="Y11">
        <f t="shared" si="15"/>
        <v>4</v>
      </c>
      <c r="Z11">
        <f t="shared" si="16"/>
        <v>1</v>
      </c>
      <c r="AA11">
        <f t="shared" si="17"/>
        <v>1</v>
      </c>
      <c r="AB11">
        <f t="shared" si="18"/>
        <v>4</v>
      </c>
      <c r="AC11" s="1">
        <f t="shared" si="19"/>
        <v>1</v>
      </c>
      <c r="AD11" s="1">
        <f t="shared" si="20"/>
        <v>1</v>
      </c>
      <c r="AE11" s="1">
        <f t="shared" si="21"/>
        <v>2</v>
      </c>
      <c r="AF11" s="1">
        <f t="shared" si="22"/>
        <v>1</v>
      </c>
      <c r="AG11" s="1">
        <f t="shared" si="23"/>
        <v>2</v>
      </c>
      <c r="AH11">
        <f t="shared" si="24"/>
      </c>
      <c r="AI11">
        <f t="shared" si="25"/>
      </c>
      <c r="AJ11">
        <f t="shared" si="26"/>
        <v>12</v>
      </c>
      <c r="AK11">
        <f t="shared" si="27"/>
      </c>
      <c r="AL11">
        <f t="shared" si="28"/>
        <v>12</v>
      </c>
      <c r="AM11">
        <f t="shared" si="29"/>
      </c>
      <c r="AN11">
        <f t="shared" si="30"/>
      </c>
      <c r="AO11">
        <f t="shared" si="31"/>
        <v>12</v>
      </c>
      <c r="AP11">
        <f t="shared" si="32"/>
      </c>
      <c r="AQ11">
        <f t="shared" si="33"/>
        <v>12</v>
      </c>
      <c r="AR11">
        <f t="shared" si="34"/>
      </c>
      <c r="AS11">
        <f t="shared" si="35"/>
      </c>
      <c r="AT11">
        <f t="shared" si="36"/>
      </c>
      <c r="AU11">
        <f t="shared" si="37"/>
      </c>
      <c r="AV11">
        <f t="shared" si="38"/>
      </c>
      <c r="AW11">
        <f t="shared" si="39"/>
      </c>
      <c r="AX11">
        <f t="shared" si="40"/>
      </c>
      <c r="AY11">
        <f t="shared" si="41"/>
      </c>
      <c r="AZ11">
        <f t="shared" si="42"/>
      </c>
      <c r="BA11">
        <f t="shared" si="43"/>
      </c>
      <c r="BB11">
        <f t="shared" si="44"/>
        <v>3</v>
      </c>
      <c r="BC11">
        <f t="shared" si="45"/>
        <v>2</v>
      </c>
      <c r="BD11">
        <f t="shared" si="46"/>
        <v>3</v>
      </c>
      <c r="BE11">
        <f t="shared" si="47"/>
        <v>3</v>
      </c>
      <c r="BF11">
        <f t="shared" si="48"/>
        <v>2</v>
      </c>
      <c r="BG11">
        <f t="shared" si="49"/>
        <v>3</v>
      </c>
      <c r="BH11">
        <f t="shared" si="50"/>
        <v>5</v>
      </c>
      <c r="BI11">
        <f t="shared" si="51"/>
        <v>12</v>
      </c>
      <c r="BJ11">
        <f t="shared" si="52"/>
        <v>12</v>
      </c>
      <c r="BK11">
        <f t="shared" si="53"/>
        <v>13</v>
      </c>
      <c r="BL11">
        <f t="shared" si="54"/>
        <v>2</v>
      </c>
      <c r="BM11">
        <f t="shared" si="55"/>
        <v>7</v>
      </c>
      <c r="BN11">
        <f t="shared" si="56"/>
        <v>0</v>
      </c>
      <c r="BO11">
        <f t="shared" si="57"/>
        <v>1</v>
      </c>
      <c r="BP11">
        <f t="shared" si="58"/>
        <v>1</v>
      </c>
      <c r="BQ11">
        <f t="shared" si="59"/>
        <v>3</v>
      </c>
      <c r="BR11">
        <f t="shared" si="60"/>
        <v>5</v>
      </c>
      <c r="BS11">
        <f t="shared" si="61"/>
        <v>12</v>
      </c>
      <c r="BT11">
        <f t="shared" si="62"/>
        <v>12</v>
      </c>
      <c r="BU11">
        <f t="shared" si="63"/>
        <v>13</v>
      </c>
      <c r="BV11">
        <f t="shared" si="64"/>
        <v>2</v>
      </c>
      <c r="BW11">
        <f t="shared" si="65"/>
        <v>7</v>
      </c>
      <c r="BX11">
        <f t="shared" si="66"/>
        <v>0</v>
      </c>
      <c r="BY11">
        <f t="shared" si="67"/>
        <v>1</v>
      </c>
      <c r="BZ11">
        <f t="shared" si="68"/>
        <v>1</v>
      </c>
      <c r="CA11">
        <f t="shared" si="69"/>
        <v>5</v>
      </c>
      <c r="CB11">
        <f t="shared" si="70"/>
        <v>3</v>
      </c>
      <c r="CC11">
        <f t="shared" si="71"/>
      </c>
      <c r="CD11">
        <f t="shared" si="72"/>
        <v>13</v>
      </c>
      <c r="CE11">
        <f t="shared" si="73"/>
      </c>
      <c r="CF11">
        <f t="shared" si="74"/>
        <v>0</v>
      </c>
      <c r="CG11">
        <f t="shared" si="75"/>
        <v>0</v>
      </c>
      <c r="CH11">
        <f t="shared" si="76"/>
        <v>0</v>
      </c>
      <c r="CI11">
        <f t="shared" si="77"/>
        <v>0</v>
      </c>
      <c r="CJ11">
        <f t="shared" si="78"/>
        <v>0</v>
      </c>
      <c r="CK11">
        <f t="shared" si="79"/>
        <v>0</v>
      </c>
      <c r="CL11">
        <f t="shared" si="80"/>
        <v>0</v>
      </c>
      <c r="CM11">
        <f t="shared" si="81"/>
        <v>0</v>
      </c>
      <c r="CN11">
        <f t="shared" si="82"/>
        <v>0</v>
      </c>
      <c r="CO11">
        <f t="shared" si="83"/>
        <v>0</v>
      </c>
      <c r="CP11">
        <f t="shared" si="84"/>
        <v>0</v>
      </c>
      <c r="CQ11">
        <f t="shared" si="85"/>
        <v>0</v>
      </c>
      <c r="CR11">
        <f t="shared" si="86"/>
        <v>0</v>
      </c>
      <c r="CS11">
        <f t="shared" si="87"/>
        <v>0</v>
      </c>
      <c r="CT11">
        <f t="shared" si="88"/>
        <v>0</v>
      </c>
      <c r="CU11">
        <f t="shared" si="89"/>
        <v>0</v>
      </c>
      <c r="CV11">
        <f t="shared" si="90"/>
        <v>0</v>
      </c>
      <c r="CW11">
        <f t="shared" si="91"/>
        <v>0</v>
      </c>
      <c r="CX11">
        <f t="shared" si="92"/>
        <v>0</v>
      </c>
      <c r="CY11">
        <f t="shared" si="93"/>
        <v>0</v>
      </c>
      <c r="CZ11">
        <f t="shared" si="94"/>
        <v>0</v>
      </c>
      <c r="DA11">
        <f t="shared" si="95"/>
        <v>0</v>
      </c>
      <c r="DB11">
        <f t="shared" si="96"/>
        <v>0</v>
      </c>
      <c r="DC11">
        <f t="shared" si="97"/>
        <v>0</v>
      </c>
      <c r="DD11">
        <f t="shared" si="98"/>
        <v>2</v>
      </c>
      <c r="DE11">
        <f t="shared" si="99"/>
        <v>12</v>
      </c>
      <c r="DF11">
        <f t="shared" si="100"/>
        <v>13</v>
      </c>
      <c r="DG11">
        <f t="shared" si="101"/>
        <v>5</v>
      </c>
      <c r="DH11">
        <f t="shared" si="102"/>
        <v>3</v>
      </c>
      <c r="DI11">
        <f t="shared" si="103"/>
        <v>0</v>
      </c>
      <c r="DJ11">
        <f t="shared" si="104"/>
        <v>0</v>
      </c>
      <c r="DK11">
        <f t="shared" si="105"/>
        <v>0</v>
      </c>
      <c r="DL11">
        <f t="shared" si="106"/>
        <v>0</v>
      </c>
      <c r="DM11">
        <f t="shared" si="107"/>
        <v>0</v>
      </c>
      <c r="DN11">
        <f t="shared" si="108"/>
        <v>0</v>
      </c>
    </row>
    <row r="12" spans="1:118" ht="15">
      <c r="A12">
        <v>10</v>
      </c>
      <c r="B12" s="1">
        <f>Interface!M33</f>
        <v>5</v>
      </c>
      <c r="C12" s="1">
        <f>Interface!N33</f>
        <v>42</v>
      </c>
      <c r="D12" s="1">
        <f>Interface!O33</f>
        <v>12</v>
      </c>
      <c r="E12" s="1">
        <f>Interface!P33</f>
        <v>27</v>
      </c>
      <c r="F12" s="1">
        <f>Interface!Q33</f>
        <v>51</v>
      </c>
      <c r="G12" s="1">
        <f t="shared" si="1"/>
        <v>2</v>
      </c>
      <c r="H12" s="1">
        <f t="shared" si="2"/>
        <v>12</v>
      </c>
      <c r="I12" s="1">
        <f t="shared" si="3"/>
        <v>14</v>
      </c>
      <c r="J12" s="1">
        <f t="shared" si="4"/>
        <v>5</v>
      </c>
      <c r="K12" s="1">
        <f t="shared" si="5"/>
        <v>3</v>
      </c>
      <c r="L12" s="1">
        <f t="shared" si="6"/>
        <v>0</v>
      </c>
      <c r="M12" s="2">
        <f t="shared" si="109"/>
        <v>8434060</v>
      </c>
      <c r="N12">
        <f t="shared" si="7"/>
        <v>5</v>
      </c>
      <c r="O12">
        <f t="shared" si="7"/>
        <v>3</v>
      </c>
      <c r="P12">
        <f t="shared" si="110"/>
        <v>12</v>
      </c>
      <c r="Q12">
        <f t="shared" si="8"/>
        <v>1</v>
      </c>
      <c r="R12">
        <f t="shared" si="8"/>
        <v>12</v>
      </c>
      <c r="S12">
        <f t="shared" si="9"/>
        <v>5</v>
      </c>
      <c r="T12">
        <f t="shared" si="10"/>
        <v>3</v>
      </c>
      <c r="U12">
        <f t="shared" si="11"/>
        <v>12</v>
      </c>
      <c r="V12">
        <f t="shared" si="12"/>
        <v>14</v>
      </c>
      <c r="W12">
        <f t="shared" si="13"/>
        <v>12</v>
      </c>
      <c r="X12">
        <f t="shared" si="14"/>
        <v>1</v>
      </c>
      <c r="Y12">
        <f t="shared" si="15"/>
        <v>4</v>
      </c>
      <c r="Z12">
        <f t="shared" si="16"/>
        <v>1</v>
      </c>
      <c r="AA12">
        <f t="shared" si="17"/>
        <v>3</v>
      </c>
      <c r="AB12">
        <f t="shared" si="18"/>
        <v>4</v>
      </c>
      <c r="AC12" s="1">
        <f t="shared" si="19"/>
        <v>1</v>
      </c>
      <c r="AD12" s="1">
        <f t="shared" si="20"/>
        <v>1</v>
      </c>
      <c r="AE12" s="1">
        <f t="shared" si="21"/>
        <v>2</v>
      </c>
      <c r="AF12" s="1">
        <f t="shared" si="22"/>
        <v>1</v>
      </c>
      <c r="AG12" s="1">
        <f t="shared" si="23"/>
        <v>2</v>
      </c>
      <c r="AH12">
        <f t="shared" si="24"/>
      </c>
      <c r="AI12">
        <f t="shared" si="25"/>
      </c>
      <c r="AJ12">
        <f t="shared" si="26"/>
        <v>12</v>
      </c>
      <c r="AK12">
        <f t="shared" si="27"/>
      </c>
      <c r="AL12">
        <f t="shared" si="28"/>
        <v>12</v>
      </c>
      <c r="AM12">
        <f t="shared" si="29"/>
      </c>
      <c r="AN12">
        <f t="shared" si="30"/>
      </c>
      <c r="AO12">
        <f t="shared" si="31"/>
        <v>12</v>
      </c>
      <c r="AP12">
        <f t="shared" si="32"/>
      </c>
      <c r="AQ12">
        <f t="shared" si="33"/>
        <v>12</v>
      </c>
      <c r="AR12">
        <f t="shared" si="34"/>
      </c>
      <c r="AS12">
        <f t="shared" si="35"/>
      </c>
      <c r="AT12">
        <f t="shared" si="36"/>
      </c>
      <c r="AU12">
        <f t="shared" si="37"/>
      </c>
      <c r="AV12">
        <f t="shared" si="38"/>
      </c>
      <c r="AW12">
        <f t="shared" si="39"/>
      </c>
      <c r="AX12">
        <f t="shared" si="40"/>
      </c>
      <c r="AY12">
        <f t="shared" si="41"/>
      </c>
      <c r="AZ12">
        <f t="shared" si="42"/>
      </c>
      <c r="BA12">
        <f t="shared" si="43"/>
      </c>
      <c r="BB12">
        <f t="shared" si="44"/>
        <v>2</v>
      </c>
      <c r="BC12">
        <f t="shared" si="45"/>
        <v>2</v>
      </c>
      <c r="BD12">
        <f t="shared" si="46"/>
        <v>2</v>
      </c>
      <c r="BE12">
        <f t="shared" si="47"/>
        <v>1</v>
      </c>
      <c r="BF12">
        <f t="shared" si="48"/>
        <v>2</v>
      </c>
      <c r="BG12">
        <f t="shared" si="49"/>
        <v>1</v>
      </c>
      <c r="BH12">
        <f t="shared" si="50"/>
        <v>3</v>
      </c>
      <c r="BI12">
        <f t="shared" si="51"/>
        <v>5</v>
      </c>
      <c r="BJ12">
        <f t="shared" si="52"/>
        <v>12</v>
      </c>
      <c r="BK12">
        <f t="shared" si="53"/>
        <v>12</v>
      </c>
      <c r="BL12">
        <f t="shared" si="54"/>
        <v>2</v>
      </c>
      <c r="BM12">
        <f t="shared" si="55"/>
        <v>2</v>
      </c>
      <c r="BN12">
        <f t="shared" si="56"/>
        <v>7</v>
      </c>
      <c r="BO12">
        <f t="shared" si="57"/>
        <v>0</v>
      </c>
      <c r="BP12">
        <f t="shared" si="58"/>
        <v>0</v>
      </c>
      <c r="BQ12">
        <f t="shared" si="59"/>
        <v>3</v>
      </c>
      <c r="BR12">
        <f t="shared" si="60"/>
        <v>5</v>
      </c>
      <c r="BS12">
        <f t="shared" si="61"/>
        <v>12</v>
      </c>
      <c r="BT12">
        <f t="shared" si="62"/>
        <v>12</v>
      </c>
      <c r="BU12">
        <f t="shared" si="63"/>
        <v>14</v>
      </c>
      <c r="BV12">
        <f t="shared" si="64"/>
        <v>2</v>
      </c>
      <c r="BW12">
        <f t="shared" si="65"/>
        <v>7</v>
      </c>
      <c r="BX12">
        <f t="shared" si="66"/>
        <v>0</v>
      </c>
      <c r="BY12">
        <f t="shared" si="67"/>
        <v>2</v>
      </c>
      <c r="BZ12">
        <f t="shared" si="68"/>
        <v>0</v>
      </c>
      <c r="CA12">
        <f t="shared" si="69"/>
        <v>5</v>
      </c>
      <c r="CB12">
        <f t="shared" si="70"/>
        <v>3</v>
      </c>
      <c r="CC12">
        <f t="shared" si="71"/>
      </c>
      <c r="CD12">
        <f t="shared" si="72"/>
        <v>14</v>
      </c>
      <c r="CE12">
        <f t="shared" si="73"/>
      </c>
      <c r="CF12">
        <f t="shared" si="74"/>
        <v>0</v>
      </c>
      <c r="CG12">
        <f t="shared" si="75"/>
        <v>0</v>
      </c>
      <c r="CH12">
        <f t="shared" si="76"/>
        <v>0</v>
      </c>
      <c r="CI12">
        <f t="shared" si="77"/>
        <v>0</v>
      </c>
      <c r="CJ12">
        <f t="shared" si="78"/>
        <v>0</v>
      </c>
      <c r="CK12">
        <f t="shared" si="79"/>
        <v>0</v>
      </c>
      <c r="CL12">
        <f t="shared" si="80"/>
        <v>0</v>
      </c>
      <c r="CM12">
        <f t="shared" si="81"/>
        <v>0</v>
      </c>
      <c r="CN12">
        <f t="shared" si="82"/>
        <v>0</v>
      </c>
      <c r="CO12">
        <f t="shared" si="83"/>
        <v>0</v>
      </c>
      <c r="CP12">
        <f t="shared" si="84"/>
        <v>0</v>
      </c>
      <c r="CQ12">
        <f t="shared" si="85"/>
        <v>0</v>
      </c>
      <c r="CR12">
        <f t="shared" si="86"/>
        <v>0</v>
      </c>
      <c r="CS12">
        <f t="shared" si="87"/>
        <v>0</v>
      </c>
      <c r="CT12">
        <f t="shared" si="88"/>
        <v>0</v>
      </c>
      <c r="CU12">
        <f t="shared" si="89"/>
        <v>0</v>
      </c>
      <c r="CV12">
        <f t="shared" si="90"/>
        <v>0</v>
      </c>
      <c r="CW12">
        <f t="shared" si="91"/>
        <v>0</v>
      </c>
      <c r="CX12">
        <f t="shared" si="92"/>
        <v>0</v>
      </c>
      <c r="CY12">
        <f t="shared" si="93"/>
        <v>0</v>
      </c>
      <c r="CZ12">
        <f t="shared" si="94"/>
        <v>0</v>
      </c>
      <c r="DA12">
        <f t="shared" si="95"/>
        <v>0</v>
      </c>
      <c r="DB12">
        <f t="shared" si="96"/>
        <v>0</v>
      </c>
      <c r="DC12">
        <f t="shared" si="97"/>
        <v>0</v>
      </c>
      <c r="DD12">
        <f t="shared" si="98"/>
        <v>2</v>
      </c>
      <c r="DE12">
        <f t="shared" si="99"/>
        <v>12</v>
      </c>
      <c r="DF12">
        <f t="shared" si="100"/>
        <v>14</v>
      </c>
      <c r="DG12">
        <f t="shared" si="101"/>
        <v>5</v>
      </c>
      <c r="DH12">
        <f t="shared" si="102"/>
        <v>3</v>
      </c>
      <c r="DI12">
        <f t="shared" si="103"/>
        <v>0</v>
      </c>
      <c r="DJ12">
        <f t="shared" si="104"/>
        <v>0</v>
      </c>
      <c r="DK12">
        <f t="shared" si="105"/>
        <v>0</v>
      </c>
      <c r="DL12">
        <f t="shared" si="106"/>
        <v>0</v>
      </c>
      <c r="DM12">
        <f t="shared" si="107"/>
        <v>0</v>
      </c>
      <c r="DN12">
        <f t="shared" si="108"/>
        <v>0</v>
      </c>
    </row>
    <row r="13" spans="1:118" ht="15">
      <c r="A13">
        <v>11</v>
      </c>
      <c r="B13" s="1">
        <f>Interface!M34</f>
        <v>5</v>
      </c>
      <c r="C13" s="1">
        <f>Interface!N34</f>
        <v>42</v>
      </c>
      <c r="D13" s="1">
        <f>Interface!O34</f>
        <v>12</v>
      </c>
      <c r="E13" s="1">
        <f>Interface!P34</f>
        <v>27</v>
      </c>
      <c r="F13" s="1">
        <f>Interface!Q34</f>
        <v>13</v>
      </c>
      <c r="G13" s="1">
        <f t="shared" si="1"/>
        <v>1</v>
      </c>
      <c r="H13" s="1">
        <f t="shared" si="2"/>
        <v>14</v>
      </c>
      <c r="I13" s="1">
        <f t="shared" si="3"/>
        <v>13</v>
      </c>
      <c r="J13" s="1">
        <f t="shared" si="4"/>
        <v>12</v>
      </c>
      <c r="K13" s="1">
        <f t="shared" si="5"/>
        <v>5</v>
      </c>
      <c r="L13" s="1">
        <f t="shared" si="6"/>
        <v>3</v>
      </c>
      <c r="M13" s="2">
        <f t="shared" si="109"/>
        <v>5548903</v>
      </c>
      <c r="N13">
        <f t="shared" si="7"/>
        <v>5</v>
      </c>
      <c r="O13">
        <f t="shared" si="7"/>
        <v>3</v>
      </c>
      <c r="P13">
        <f t="shared" si="110"/>
        <v>12</v>
      </c>
      <c r="Q13">
        <f t="shared" si="8"/>
        <v>1</v>
      </c>
      <c r="R13">
        <f t="shared" si="8"/>
        <v>13</v>
      </c>
      <c r="S13">
        <f t="shared" si="9"/>
        <v>5</v>
      </c>
      <c r="T13">
        <f t="shared" si="10"/>
        <v>3</v>
      </c>
      <c r="U13">
        <f t="shared" si="11"/>
        <v>12</v>
      </c>
      <c r="V13">
        <f t="shared" si="12"/>
        <v>14</v>
      </c>
      <c r="W13">
        <f t="shared" si="13"/>
        <v>13</v>
      </c>
      <c r="X13">
        <f t="shared" si="14"/>
        <v>1</v>
      </c>
      <c r="Y13">
        <f t="shared" si="15"/>
        <v>4</v>
      </c>
      <c r="Z13">
        <f t="shared" si="16"/>
        <v>1</v>
      </c>
      <c r="AA13">
        <f t="shared" si="17"/>
        <v>3</v>
      </c>
      <c r="AB13">
        <f t="shared" si="18"/>
        <v>1</v>
      </c>
      <c r="AC13" s="1">
        <f t="shared" si="19"/>
        <v>1</v>
      </c>
      <c r="AD13" s="1">
        <f t="shared" si="20"/>
        <v>1</v>
      </c>
      <c r="AE13" s="1">
        <f t="shared" si="21"/>
        <v>1</v>
      </c>
      <c r="AF13" s="1">
        <f t="shared" si="22"/>
        <v>1</v>
      </c>
      <c r="AG13" s="1">
        <f t="shared" si="23"/>
        <v>1</v>
      </c>
      <c r="AH13">
        <f t="shared" si="24"/>
      </c>
      <c r="AI13">
        <f t="shared" si="25"/>
      </c>
      <c r="AJ13">
        <f t="shared" si="26"/>
      </c>
      <c r="AK13">
        <f t="shared" si="27"/>
      </c>
      <c r="AL13">
        <f t="shared" si="28"/>
      </c>
      <c r="AM13">
        <f t="shared" si="29"/>
      </c>
      <c r="AN13">
        <f t="shared" si="30"/>
      </c>
      <c r="AO13">
        <f t="shared" si="31"/>
      </c>
      <c r="AP13">
        <f t="shared" si="32"/>
      </c>
      <c r="AQ13">
        <f t="shared" si="33"/>
      </c>
      <c r="AR13">
        <f t="shared" si="34"/>
      </c>
      <c r="AS13">
        <f t="shared" si="35"/>
      </c>
      <c r="AT13">
        <f t="shared" si="36"/>
      </c>
      <c r="AU13">
        <f t="shared" si="37"/>
      </c>
      <c r="AV13">
        <f t="shared" si="38"/>
      </c>
      <c r="AW13">
        <f t="shared" si="39"/>
      </c>
      <c r="AX13">
        <f t="shared" si="40"/>
      </c>
      <c r="AY13">
        <f t="shared" si="41"/>
      </c>
      <c r="AZ13">
        <f t="shared" si="42"/>
      </c>
      <c r="BA13">
        <f t="shared" si="43"/>
      </c>
      <c r="BB13">
        <f t="shared" si="44"/>
        <v>3</v>
      </c>
      <c r="BC13">
        <f t="shared" si="45"/>
        <v>1</v>
      </c>
      <c r="BD13">
        <f t="shared" si="46"/>
        <v>3</v>
      </c>
      <c r="BE13">
        <f t="shared" si="47"/>
        <v>1</v>
      </c>
      <c r="BF13">
        <f t="shared" si="48"/>
        <v>3</v>
      </c>
      <c r="BG13">
        <f t="shared" si="49"/>
        <v>1</v>
      </c>
      <c r="BH13">
        <f t="shared" si="50"/>
        <v>3</v>
      </c>
      <c r="BI13">
        <f t="shared" si="51"/>
        <v>5</v>
      </c>
      <c r="BJ13">
        <f t="shared" si="52"/>
        <v>12</v>
      </c>
      <c r="BK13">
        <f t="shared" si="53"/>
        <v>13</v>
      </c>
      <c r="BL13">
        <f t="shared" si="54"/>
        <v>2</v>
      </c>
      <c r="BM13">
        <f t="shared" si="55"/>
        <v>2</v>
      </c>
      <c r="BN13">
        <f t="shared" si="56"/>
        <v>7</v>
      </c>
      <c r="BO13">
        <f t="shared" si="57"/>
        <v>1</v>
      </c>
      <c r="BP13">
        <f t="shared" si="58"/>
        <v>1</v>
      </c>
      <c r="BQ13">
        <f t="shared" si="59"/>
        <v>3</v>
      </c>
      <c r="BR13">
        <f t="shared" si="60"/>
        <v>5</v>
      </c>
      <c r="BS13">
        <f t="shared" si="61"/>
        <v>12</v>
      </c>
      <c r="BT13">
        <f t="shared" si="62"/>
        <v>13</v>
      </c>
      <c r="BU13">
        <f t="shared" si="63"/>
        <v>14</v>
      </c>
      <c r="BV13">
        <f t="shared" si="64"/>
        <v>2</v>
      </c>
      <c r="BW13">
        <f t="shared" si="65"/>
        <v>7</v>
      </c>
      <c r="BX13">
        <f t="shared" si="66"/>
        <v>1</v>
      </c>
      <c r="BY13">
        <f t="shared" si="67"/>
        <v>1</v>
      </c>
      <c r="BZ13">
        <f t="shared" si="68"/>
        <v>2</v>
      </c>
      <c r="CA13">
        <f t="shared" si="69"/>
        <v>5</v>
      </c>
      <c r="CB13">
        <f t="shared" si="70"/>
        <v>3</v>
      </c>
      <c r="CC13">
        <f t="shared" si="71"/>
        <v>12</v>
      </c>
      <c r="CD13">
        <f t="shared" si="72"/>
        <v>14</v>
      </c>
      <c r="CE13">
        <f t="shared" si="73"/>
        <v>13</v>
      </c>
      <c r="CF13">
        <f t="shared" si="74"/>
        <v>0</v>
      </c>
      <c r="CG13">
        <f t="shared" si="75"/>
        <v>0</v>
      </c>
      <c r="CH13">
        <f t="shared" si="76"/>
        <v>0</v>
      </c>
      <c r="CI13">
        <f t="shared" si="77"/>
        <v>0</v>
      </c>
      <c r="CJ13">
        <f t="shared" si="78"/>
        <v>0</v>
      </c>
      <c r="CK13">
        <f t="shared" si="79"/>
        <v>0</v>
      </c>
      <c r="CL13">
        <f t="shared" si="80"/>
        <v>0</v>
      </c>
      <c r="CM13">
        <f t="shared" si="81"/>
        <v>0</v>
      </c>
      <c r="CN13">
        <f t="shared" si="82"/>
        <v>0</v>
      </c>
      <c r="CO13">
        <f t="shared" si="83"/>
        <v>0</v>
      </c>
      <c r="CP13">
        <f t="shared" si="84"/>
        <v>0</v>
      </c>
      <c r="CQ13">
        <f t="shared" si="85"/>
        <v>0</v>
      </c>
      <c r="CR13">
        <f t="shared" si="86"/>
        <v>0</v>
      </c>
      <c r="CS13">
        <f t="shared" si="87"/>
        <v>0</v>
      </c>
      <c r="CT13">
        <f t="shared" si="88"/>
        <v>0</v>
      </c>
      <c r="CU13">
        <f t="shared" si="89"/>
        <v>0</v>
      </c>
      <c r="CV13">
        <f t="shared" si="90"/>
        <v>0</v>
      </c>
      <c r="CW13">
        <f t="shared" si="91"/>
        <v>0</v>
      </c>
      <c r="CX13">
        <f t="shared" si="92"/>
        <v>0</v>
      </c>
      <c r="CY13">
        <f t="shared" si="93"/>
        <v>0</v>
      </c>
      <c r="CZ13">
        <f t="shared" si="94"/>
        <v>0</v>
      </c>
      <c r="DA13">
        <f t="shared" si="95"/>
        <v>0</v>
      </c>
      <c r="DB13">
        <f t="shared" si="96"/>
        <v>0</v>
      </c>
      <c r="DC13">
        <f t="shared" si="97"/>
        <v>0</v>
      </c>
      <c r="DD13">
        <f t="shared" si="98"/>
        <v>0</v>
      </c>
      <c r="DE13">
        <f t="shared" si="99"/>
        <v>0</v>
      </c>
      <c r="DF13">
        <f t="shared" si="100"/>
        <v>0</v>
      </c>
      <c r="DG13">
        <f t="shared" si="101"/>
        <v>0</v>
      </c>
      <c r="DH13">
        <f t="shared" si="102"/>
        <v>0</v>
      </c>
      <c r="DI13">
        <f t="shared" si="103"/>
        <v>1</v>
      </c>
      <c r="DJ13">
        <f t="shared" si="104"/>
        <v>14</v>
      </c>
      <c r="DK13">
        <f t="shared" si="105"/>
        <v>13</v>
      </c>
      <c r="DL13">
        <f t="shared" si="106"/>
        <v>12</v>
      </c>
      <c r="DM13">
        <f t="shared" si="107"/>
        <v>5</v>
      </c>
      <c r="DN13">
        <f t="shared" si="108"/>
        <v>3</v>
      </c>
    </row>
    <row r="14" spans="1:118" ht="15">
      <c r="A14">
        <v>12</v>
      </c>
      <c r="B14" s="1">
        <f>Interface!M35</f>
        <v>5</v>
      </c>
      <c r="C14" s="1">
        <f>Interface!N35</f>
        <v>3</v>
      </c>
      <c r="D14" s="1">
        <f>Interface!O35</f>
        <v>27</v>
      </c>
      <c r="E14" s="1">
        <f>Interface!P35</f>
        <v>13</v>
      </c>
      <c r="F14" s="1">
        <f>Interface!Q35</f>
        <v>51</v>
      </c>
      <c r="G14" s="1">
        <f t="shared" si="1"/>
        <v>1</v>
      </c>
      <c r="H14" s="1">
        <f>CG14+CI14+CL14+CO14+CU14+CW14+DA14+DE14+DJ14</f>
        <v>14</v>
      </c>
      <c r="I14" s="1">
        <f t="shared" si="3"/>
        <v>13</v>
      </c>
      <c r="J14" s="1">
        <f t="shared" si="4"/>
        <v>12</v>
      </c>
      <c r="K14" s="1">
        <f t="shared" si="5"/>
        <v>5</v>
      </c>
      <c r="L14" s="1">
        <f t="shared" si="6"/>
        <v>3</v>
      </c>
      <c r="M14" s="2">
        <f t="shared" si="109"/>
        <v>5548903</v>
      </c>
      <c r="N14">
        <f t="shared" si="7"/>
        <v>5</v>
      </c>
      <c r="O14">
        <f t="shared" si="7"/>
        <v>3</v>
      </c>
      <c r="P14">
        <f t="shared" si="110"/>
        <v>1</v>
      </c>
      <c r="Q14">
        <f t="shared" si="8"/>
        <v>13</v>
      </c>
      <c r="R14">
        <f t="shared" si="8"/>
        <v>12</v>
      </c>
      <c r="S14">
        <f t="shared" si="9"/>
        <v>5</v>
      </c>
      <c r="T14">
        <f t="shared" si="10"/>
        <v>3</v>
      </c>
      <c r="U14">
        <f t="shared" si="11"/>
        <v>14</v>
      </c>
      <c r="V14">
        <f t="shared" si="12"/>
        <v>13</v>
      </c>
      <c r="W14">
        <f t="shared" si="13"/>
        <v>12</v>
      </c>
      <c r="X14">
        <f t="shared" si="14"/>
        <v>1</v>
      </c>
      <c r="Y14">
        <f t="shared" si="15"/>
        <v>1</v>
      </c>
      <c r="Z14">
        <f t="shared" si="16"/>
        <v>3</v>
      </c>
      <c r="AA14">
        <f t="shared" si="17"/>
        <v>1</v>
      </c>
      <c r="AB14">
        <f t="shared" si="18"/>
        <v>4</v>
      </c>
      <c r="AC14" s="1">
        <f t="shared" si="19"/>
        <v>1</v>
      </c>
      <c r="AD14" s="1">
        <f t="shared" si="20"/>
        <v>1</v>
      </c>
      <c r="AE14" s="1">
        <f t="shared" si="21"/>
        <v>1</v>
      </c>
      <c r="AF14" s="1">
        <f t="shared" si="22"/>
        <v>1</v>
      </c>
      <c r="AG14" s="1">
        <f t="shared" si="23"/>
        <v>1</v>
      </c>
      <c r="AH14">
        <f t="shared" si="24"/>
      </c>
      <c r="AI14">
        <f t="shared" si="25"/>
      </c>
      <c r="AJ14">
        <f t="shared" si="26"/>
      </c>
      <c r="AK14">
        <f t="shared" si="27"/>
      </c>
      <c r="AL14">
        <f t="shared" si="28"/>
      </c>
      <c r="AM14">
        <f t="shared" si="29"/>
      </c>
      <c r="AN14">
        <f t="shared" si="30"/>
      </c>
      <c r="AO14">
        <f t="shared" si="31"/>
      </c>
      <c r="AP14">
        <f t="shared" si="32"/>
      </c>
      <c r="AQ14">
        <f t="shared" si="33"/>
      </c>
      <c r="AR14">
        <f t="shared" si="34"/>
      </c>
      <c r="AS14">
        <f t="shared" si="35"/>
      </c>
      <c r="AT14">
        <f t="shared" si="36"/>
      </c>
      <c r="AU14">
        <f t="shared" si="37"/>
      </c>
      <c r="AV14">
        <f t="shared" si="38"/>
      </c>
      <c r="AW14">
        <f t="shared" si="39"/>
      </c>
      <c r="AX14">
        <f t="shared" si="40"/>
      </c>
      <c r="AY14">
        <f t="shared" si="41"/>
      </c>
      <c r="AZ14">
        <f t="shared" si="42"/>
      </c>
      <c r="BA14">
        <f t="shared" si="43"/>
      </c>
      <c r="BB14">
        <f t="shared" si="44"/>
        <v>3</v>
      </c>
      <c r="BC14">
        <f t="shared" si="45"/>
        <v>3</v>
      </c>
      <c r="BD14">
        <f t="shared" si="46"/>
        <v>1</v>
      </c>
      <c r="BE14">
        <f t="shared" si="47"/>
        <v>3</v>
      </c>
      <c r="BF14">
        <f t="shared" si="48"/>
        <v>1</v>
      </c>
      <c r="BG14">
        <f t="shared" si="49"/>
        <v>1</v>
      </c>
      <c r="BH14">
        <f t="shared" si="50"/>
        <v>3</v>
      </c>
      <c r="BI14">
        <f t="shared" si="51"/>
        <v>5</v>
      </c>
      <c r="BJ14">
        <f t="shared" si="52"/>
        <v>12</v>
      </c>
      <c r="BK14">
        <f t="shared" si="53"/>
        <v>13</v>
      </c>
      <c r="BL14">
        <f t="shared" si="54"/>
        <v>2</v>
      </c>
      <c r="BM14">
        <f t="shared" si="55"/>
        <v>2</v>
      </c>
      <c r="BN14">
        <f t="shared" si="56"/>
        <v>7</v>
      </c>
      <c r="BO14">
        <f t="shared" si="57"/>
        <v>1</v>
      </c>
      <c r="BP14">
        <f t="shared" si="58"/>
        <v>1</v>
      </c>
      <c r="BQ14">
        <f t="shared" si="59"/>
        <v>3</v>
      </c>
      <c r="BR14">
        <f t="shared" si="60"/>
        <v>5</v>
      </c>
      <c r="BS14">
        <f t="shared" si="61"/>
        <v>12</v>
      </c>
      <c r="BT14">
        <f t="shared" si="62"/>
        <v>13</v>
      </c>
      <c r="BU14">
        <f t="shared" si="63"/>
        <v>14</v>
      </c>
      <c r="BV14">
        <f t="shared" si="64"/>
        <v>2</v>
      </c>
      <c r="BW14">
        <f t="shared" si="65"/>
        <v>7</v>
      </c>
      <c r="BX14">
        <f t="shared" si="66"/>
        <v>1</v>
      </c>
      <c r="BY14">
        <f t="shared" si="67"/>
        <v>1</v>
      </c>
      <c r="BZ14">
        <f t="shared" si="68"/>
        <v>2</v>
      </c>
      <c r="CA14">
        <f t="shared" si="69"/>
        <v>5</v>
      </c>
      <c r="CB14">
        <f t="shared" si="70"/>
        <v>3</v>
      </c>
      <c r="CC14">
        <f t="shared" si="71"/>
        <v>14</v>
      </c>
      <c r="CD14">
        <f t="shared" si="72"/>
        <v>13</v>
      </c>
      <c r="CE14">
        <f t="shared" si="73"/>
        <v>12</v>
      </c>
      <c r="CF14">
        <f t="shared" si="74"/>
        <v>0</v>
      </c>
      <c r="CG14">
        <f t="shared" si="75"/>
        <v>0</v>
      </c>
      <c r="CH14">
        <f t="shared" si="76"/>
        <v>0</v>
      </c>
      <c r="CI14">
        <f t="shared" si="77"/>
        <v>0</v>
      </c>
      <c r="CJ14">
        <f t="shared" si="78"/>
        <v>0</v>
      </c>
      <c r="CK14">
        <f t="shared" si="79"/>
        <v>0</v>
      </c>
      <c r="CL14">
        <f t="shared" si="80"/>
        <v>0</v>
      </c>
      <c r="CM14">
        <f t="shared" si="81"/>
        <v>0</v>
      </c>
      <c r="CN14">
        <f t="shared" si="82"/>
        <v>0</v>
      </c>
      <c r="CO14">
        <f t="shared" si="83"/>
        <v>0</v>
      </c>
      <c r="CP14">
        <f t="shared" si="84"/>
        <v>0</v>
      </c>
      <c r="CQ14">
        <f t="shared" si="85"/>
        <v>0</v>
      </c>
      <c r="CR14">
        <f t="shared" si="86"/>
        <v>0</v>
      </c>
      <c r="CS14">
        <f t="shared" si="87"/>
        <v>0</v>
      </c>
      <c r="CT14">
        <f t="shared" si="88"/>
        <v>0</v>
      </c>
      <c r="CU14">
        <f t="shared" si="89"/>
        <v>0</v>
      </c>
      <c r="CV14">
        <f t="shared" si="90"/>
        <v>0</v>
      </c>
      <c r="CW14">
        <f t="shared" si="91"/>
        <v>0</v>
      </c>
      <c r="CX14">
        <f t="shared" si="92"/>
        <v>0</v>
      </c>
      <c r="CY14">
        <f t="shared" si="93"/>
        <v>0</v>
      </c>
      <c r="CZ14">
        <f t="shared" si="94"/>
        <v>0</v>
      </c>
      <c r="DA14">
        <f t="shared" si="95"/>
        <v>0</v>
      </c>
      <c r="DB14">
        <f t="shared" si="96"/>
        <v>0</v>
      </c>
      <c r="DC14">
        <f t="shared" si="97"/>
        <v>0</v>
      </c>
      <c r="DD14">
        <f t="shared" si="98"/>
        <v>0</v>
      </c>
      <c r="DE14">
        <f>IF(DD14=0,0,MAX(AH14:AL14))</f>
        <v>0</v>
      </c>
      <c r="DF14">
        <f t="shared" si="100"/>
        <v>0</v>
      </c>
      <c r="DG14">
        <f t="shared" si="101"/>
        <v>0</v>
      </c>
      <c r="DH14">
        <f t="shared" si="102"/>
        <v>0</v>
      </c>
      <c r="DI14">
        <f t="shared" si="103"/>
        <v>1</v>
      </c>
      <c r="DJ14">
        <f t="shared" si="104"/>
        <v>14</v>
      </c>
      <c r="DK14">
        <f t="shared" si="105"/>
        <v>13</v>
      </c>
      <c r="DL14">
        <f t="shared" si="106"/>
        <v>12</v>
      </c>
      <c r="DM14">
        <f t="shared" si="107"/>
        <v>5</v>
      </c>
      <c r="DN14">
        <f t="shared" si="108"/>
        <v>3</v>
      </c>
    </row>
    <row r="15" spans="1:118" ht="15">
      <c r="A15">
        <v>13</v>
      </c>
      <c r="B15" s="1">
        <f>Interface!M36</f>
        <v>5</v>
      </c>
      <c r="C15" s="1">
        <f>Interface!N36</f>
        <v>3</v>
      </c>
      <c r="D15" s="1">
        <f>Interface!O36</f>
        <v>12</v>
      </c>
      <c r="E15" s="1">
        <f>Interface!P36</f>
        <v>13</v>
      </c>
      <c r="F15" s="1">
        <f>Interface!Q36</f>
        <v>51</v>
      </c>
      <c r="G15" s="1">
        <f t="shared" si="1"/>
        <v>2</v>
      </c>
      <c r="H15" s="1">
        <f t="shared" si="2"/>
        <v>12</v>
      </c>
      <c r="I15" s="1">
        <f t="shared" si="3"/>
        <v>13</v>
      </c>
      <c r="J15" s="1">
        <f t="shared" si="4"/>
        <v>5</v>
      </c>
      <c r="K15" s="1">
        <f t="shared" si="5"/>
        <v>3</v>
      </c>
      <c r="L15" s="1">
        <f t="shared" si="6"/>
        <v>0</v>
      </c>
      <c r="M15" s="2">
        <f t="shared" si="109"/>
        <v>8426060</v>
      </c>
      <c r="N15">
        <f t="shared" si="7"/>
        <v>5</v>
      </c>
      <c r="O15">
        <f t="shared" si="7"/>
        <v>3</v>
      </c>
      <c r="P15">
        <f t="shared" si="110"/>
        <v>12</v>
      </c>
      <c r="Q15">
        <f t="shared" si="8"/>
        <v>13</v>
      </c>
      <c r="R15">
        <f t="shared" si="8"/>
        <v>12</v>
      </c>
      <c r="S15">
        <f t="shared" si="9"/>
        <v>5</v>
      </c>
      <c r="T15">
        <f t="shared" si="10"/>
        <v>3</v>
      </c>
      <c r="U15">
        <f t="shared" si="11"/>
        <v>12</v>
      </c>
      <c r="V15">
        <f t="shared" si="12"/>
        <v>13</v>
      </c>
      <c r="W15">
        <f t="shared" si="13"/>
        <v>12</v>
      </c>
      <c r="X15">
        <f t="shared" si="14"/>
        <v>1</v>
      </c>
      <c r="Y15">
        <f t="shared" si="15"/>
        <v>1</v>
      </c>
      <c r="Z15">
        <f t="shared" si="16"/>
        <v>1</v>
      </c>
      <c r="AA15">
        <f t="shared" si="17"/>
        <v>1</v>
      </c>
      <c r="AB15">
        <f t="shared" si="18"/>
        <v>4</v>
      </c>
      <c r="AC15" s="1">
        <f t="shared" si="19"/>
        <v>1</v>
      </c>
      <c r="AD15" s="1">
        <f t="shared" si="20"/>
        <v>1</v>
      </c>
      <c r="AE15" s="1">
        <f t="shared" si="21"/>
        <v>2</v>
      </c>
      <c r="AF15" s="1">
        <f t="shared" si="22"/>
        <v>1</v>
      </c>
      <c r="AG15" s="1">
        <f t="shared" si="23"/>
        <v>2</v>
      </c>
      <c r="AH15">
        <f t="shared" si="24"/>
      </c>
      <c r="AI15">
        <f t="shared" si="25"/>
      </c>
      <c r="AJ15">
        <f t="shared" si="26"/>
        <v>12</v>
      </c>
      <c r="AK15">
        <f t="shared" si="27"/>
      </c>
      <c r="AL15">
        <f t="shared" si="28"/>
        <v>12</v>
      </c>
      <c r="AM15">
        <f t="shared" si="29"/>
      </c>
      <c r="AN15">
        <f t="shared" si="30"/>
      </c>
      <c r="AO15">
        <f t="shared" si="31"/>
        <v>12</v>
      </c>
      <c r="AP15">
        <f t="shared" si="32"/>
      </c>
      <c r="AQ15">
        <f t="shared" si="33"/>
        <v>12</v>
      </c>
      <c r="AR15">
        <f t="shared" si="34"/>
      </c>
      <c r="AS15">
        <f t="shared" si="35"/>
      </c>
      <c r="AT15">
        <f t="shared" si="36"/>
      </c>
      <c r="AU15">
        <f t="shared" si="37"/>
      </c>
      <c r="AV15">
        <f t="shared" si="38"/>
      </c>
      <c r="AW15">
        <f t="shared" si="39"/>
      </c>
      <c r="AX15">
        <f t="shared" si="40"/>
      </c>
      <c r="AY15">
        <f t="shared" si="41"/>
      </c>
      <c r="AZ15">
        <f t="shared" si="42"/>
      </c>
      <c r="BA15">
        <f t="shared" si="43"/>
      </c>
      <c r="BB15">
        <f t="shared" si="44"/>
        <v>4</v>
      </c>
      <c r="BC15">
        <f t="shared" si="45"/>
        <v>4</v>
      </c>
      <c r="BD15">
        <f t="shared" si="46"/>
        <v>4</v>
      </c>
      <c r="BE15">
        <f t="shared" si="47"/>
        <v>4</v>
      </c>
      <c r="BF15">
        <f t="shared" si="48"/>
        <v>1</v>
      </c>
      <c r="BG15">
        <f t="shared" si="49"/>
        <v>3</v>
      </c>
      <c r="BH15">
        <f t="shared" si="50"/>
        <v>5</v>
      </c>
      <c r="BI15">
        <f t="shared" si="51"/>
        <v>12</v>
      </c>
      <c r="BJ15">
        <f t="shared" si="52"/>
        <v>12</v>
      </c>
      <c r="BK15">
        <f t="shared" si="53"/>
        <v>13</v>
      </c>
      <c r="BL15">
        <f t="shared" si="54"/>
        <v>2</v>
      </c>
      <c r="BM15">
        <f t="shared" si="55"/>
        <v>7</v>
      </c>
      <c r="BN15">
        <f t="shared" si="56"/>
        <v>0</v>
      </c>
      <c r="BO15">
        <f t="shared" si="57"/>
        <v>1</v>
      </c>
      <c r="BP15">
        <f t="shared" si="58"/>
        <v>1</v>
      </c>
      <c r="BQ15">
        <f t="shared" si="59"/>
        <v>3</v>
      </c>
      <c r="BR15">
        <f t="shared" si="60"/>
        <v>5</v>
      </c>
      <c r="BS15">
        <f t="shared" si="61"/>
        <v>12</v>
      </c>
      <c r="BT15">
        <f t="shared" si="62"/>
        <v>12</v>
      </c>
      <c r="BU15">
        <f t="shared" si="63"/>
        <v>13</v>
      </c>
      <c r="BV15">
        <f t="shared" si="64"/>
        <v>2</v>
      </c>
      <c r="BW15">
        <f t="shared" si="65"/>
        <v>7</v>
      </c>
      <c r="BX15">
        <f t="shared" si="66"/>
        <v>0</v>
      </c>
      <c r="BY15">
        <f t="shared" si="67"/>
        <v>1</v>
      </c>
      <c r="BZ15">
        <f t="shared" si="68"/>
        <v>1</v>
      </c>
      <c r="CA15">
        <f t="shared" si="69"/>
        <v>5</v>
      </c>
      <c r="CB15">
        <f t="shared" si="70"/>
        <v>3</v>
      </c>
      <c r="CC15">
        <f t="shared" si="71"/>
      </c>
      <c r="CD15">
        <f t="shared" si="72"/>
        <v>13</v>
      </c>
      <c r="CE15">
        <f t="shared" si="73"/>
      </c>
      <c r="CF15">
        <f t="shared" si="74"/>
        <v>0</v>
      </c>
      <c r="CG15">
        <f t="shared" si="75"/>
        <v>0</v>
      </c>
      <c r="CH15">
        <f t="shared" si="76"/>
        <v>0</v>
      </c>
      <c r="CI15">
        <f t="shared" si="77"/>
        <v>0</v>
      </c>
      <c r="CJ15">
        <f t="shared" si="78"/>
        <v>0</v>
      </c>
      <c r="CK15">
        <f t="shared" si="79"/>
        <v>0</v>
      </c>
      <c r="CL15">
        <f t="shared" si="80"/>
        <v>0</v>
      </c>
      <c r="CM15">
        <f t="shared" si="81"/>
        <v>0</v>
      </c>
      <c r="CN15">
        <f t="shared" si="82"/>
        <v>0</v>
      </c>
      <c r="CO15">
        <f t="shared" si="83"/>
        <v>0</v>
      </c>
      <c r="CP15">
        <f t="shared" si="84"/>
        <v>0</v>
      </c>
      <c r="CQ15">
        <f t="shared" si="85"/>
        <v>0</v>
      </c>
      <c r="CR15">
        <f t="shared" si="86"/>
        <v>0</v>
      </c>
      <c r="CS15">
        <f t="shared" si="87"/>
        <v>0</v>
      </c>
      <c r="CT15">
        <f t="shared" si="88"/>
        <v>0</v>
      </c>
      <c r="CU15">
        <f t="shared" si="89"/>
        <v>0</v>
      </c>
      <c r="CV15">
        <f t="shared" si="90"/>
        <v>0</v>
      </c>
      <c r="CW15">
        <f t="shared" si="91"/>
        <v>0</v>
      </c>
      <c r="CX15">
        <f t="shared" si="92"/>
        <v>0</v>
      </c>
      <c r="CY15">
        <f t="shared" si="93"/>
        <v>0</v>
      </c>
      <c r="CZ15">
        <f t="shared" si="94"/>
        <v>0</v>
      </c>
      <c r="DA15">
        <f t="shared" si="95"/>
        <v>0</v>
      </c>
      <c r="DB15">
        <f t="shared" si="96"/>
        <v>0</v>
      </c>
      <c r="DC15">
        <f t="shared" si="97"/>
        <v>0</v>
      </c>
      <c r="DD15">
        <f t="shared" si="98"/>
        <v>2</v>
      </c>
      <c r="DE15">
        <f t="shared" si="99"/>
        <v>12</v>
      </c>
      <c r="DF15">
        <f t="shared" si="100"/>
        <v>13</v>
      </c>
      <c r="DG15">
        <f t="shared" si="101"/>
        <v>5</v>
      </c>
      <c r="DH15">
        <f t="shared" si="102"/>
        <v>3</v>
      </c>
      <c r="DI15">
        <f t="shared" si="103"/>
        <v>0</v>
      </c>
      <c r="DJ15">
        <f t="shared" si="104"/>
        <v>0</v>
      </c>
      <c r="DK15">
        <f t="shared" si="105"/>
        <v>0</v>
      </c>
      <c r="DL15">
        <f t="shared" si="106"/>
        <v>0</v>
      </c>
      <c r="DM15">
        <f t="shared" si="107"/>
        <v>0</v>
      </c>
      <c r="DN15">
        <f t="shared" si="108"/>
        <v>0</v>
      </c>
    </row>
    <row r="16" spans="1:118" ht="15">
      <c r="A16">
        <v>14</v>
      </c>
      <c r="B16" s="1">
        <f>Interface!M37</f>
        <v>5</v>
      </c>
      <c r="C16" s="1">
        <f>Interface!N37</f>
        <v>3</v>
      </c>
      <c r="D16" s="1">
        <f>Interface!O37</f>
        <v>12</v>
      </c>
      <c r="E16" s="1">
        <f>Interface!P37</f>
        <v>27</v>
      </c>
      <c r="F16" s="1">
        <f>Interface!Q37</f>
        <v>51</v>
      </c>
      <c r="G16" s="1">
        <f t="shared" si="1"/>
        <v>2</v>
      </c>
      <c r="H16" s="1">
        <f t="shared" si="2"/>
        <v>12</v>
      </c>
      <c r="I16" s="1">
        <f t="shared" si="3"/>
        <v>14</v>
      </c>
      <c r="J16" s="1">
        <f t="shared" si="4"/>
        <v>5</v>
      </c>
      <c r="K16" s="1">
        <f t="shared" si="5"/>
        <v>3</v>
      </c>
      <c r="L16" s="1">
        <f t="shared" si="6"/>
        <v>0</v>
      </c>
      <c r="M16" s="2">
        <f t="shared" si="109"/>
        <v>8434060</v>
      </c>
      <c r="N16">
        <f t="shared" si="7"/>
        <v>5</v>
      </c>
      <c r="O16">
        <f t="shared" si="7"/>
        <v>3</v>
      </c>
      <c r="P16">
        <f t="shared" si="110"/>
        <v>12</v>
      </c>
      <c r="Q16">
        <f t="shared" si="8"/>
        <v>1</v>
      </c>
      <c r="R16">
        <f t="shared" si="8"/>
        <v>12</v>
      </c>
      <c r="S16">
        <f t="shared" si="9"/>
        <v>5</v>
      </c>
      <c r="T16">
        <f t="shared" si="10"/>
        <v>3</v>
      </c>
      <c r="U16">
        <f t="shared" si="11"/>
        <v>12</v>
      </c>
      <c r="V16">
        <f t="shared" si="12"/>
        <v>14</v>
      </c>
      <c r="W16">
        <f t="shared" si="13"/>
        <v>12</v>
      </c>
      <c r="X16">
        <f t="shared" si="14"/>
        <v>1</v>
      </c>
      <c r="Y16">
        <f t="shared" si="15"/>
        <v>1</v>
      </c>
      <c r="Z16">
        <f t="shared" si="16"/>
        <v>1</v>
      </c>
      <c r="AA16">
        <f t="shared" si="17"/>
        <v>3</v>
      </c>
      <c r="AB16">
        <f t="shared" si="18"/>
        <v>4</v>
      </c>
      <c r="AC16" s="1">
        <f t="shared" si="19"/>
        <v>1</v>
      </c>
      <c r="AD16" s="1">
        <f t="shared" si="20"/>
        <v>1</v>
      </c>
      <c r="AE16" s="1">
        <f t="shared" si="21"/>
        <v>2</v>
      </c>
      <c r="AF16" s="1">
        <f t="shared" si="22"/>
        <v>1</v>
      </c>
      <c r="AG16" s="1">
        <f t="shared" si="23"/>
        <v>2</v>
      </c>
      <c r="AH16">
        <f t="shared" si="24"/>
      </c>
      <c r="AI16">
        <f t="shared" si="25"/>
      </c>
      <c r="AJ16">
        <f t="shared" si="26"/>
        <v>12</v>
      </c>
      <c r="AK16">
        <f t="shared" si="27"/>
      </c>
      <c r="AL16">
        <f t="shared" si="28"/>
        <v>12</v>
      </c>
      <c r="AM16">
        <f t="shared" si="29"/>
      </c>
      <c r="AN16">
        <f t="shared" si="30"/>
      </c>
      <c r="AO16">
        <f t="shared" si="31"/>
        <v>12</v>
      </c>
      <c r="AP16">
        <f t="shared" si="32"/>
      </c>
      <c r="AQ16">
        <f t="shared" si="33"/>
        <v>12</v>
      </c>
      <c r="AR16">
        <f t="shared" si="34"/>
      </c>
      <c r="AS16">
        <f t="shared" si="35"/>
      </c>
      <c r="AT16">
        <f t="shared" si="36"/>
      </c>
      <c r="AU16">
        <f t="shared" si="37"/>
      </c>
      <c r="AV16">
        <f t="shared" si="38"/>
      </c>
      <c r="AW16">
        <f t="shared" si="39"/>
      </c>
      <c r="AX16">
        <f t="shared" si="40"/>
      </c>
      <c r="AY16">
        <f t="shared" si="41"/>
      </c>
      <c r="AZ16">
        <f t="shared" si="42"/>
      </c>
      <c r="BA16">
        <f t="shared" si="43"/>
      </c>
      <c r="BB16">
        <f t="shared" si="44"/>
        <v>3</v>
      </c>
      <c r="BC16">
        <f t="shared" si="45"/>
        <v>3</v>
      </c>
      <c r="BD16">
        <f t="shared" si="46"/>
        <v>3</v>
      </c>
      <c r="BE16">
        <f t="shared" si="47"/>
        <v>1</v>
      </c>
      <c r="BF16">
        <f t="shared" si="48"/>
        <v>1</v>
      </c>
      <c r="BG16">
        <f t="shared" si="49"/>
        <v>1</v>
      </c>
      <c r="BH16">
        <f t="shared" si="50"/>
        <v>3</v>
      </c>
      <c r="BI16">
        <f t="shared" si="51"/>
        <v>5</v>
      </c>
      <c r="BJ16">
        <f t="shared" si="52"/>
        <v>12</v>
      </c>
      <c r="BK16">
        <f t="shared" si="53"/>
        <v>12</v>
      </c>
      <c r="BL16">
        <f t="shared" si="54"/>
        <v>2</v>
      </c>
      <c r="BM16">
        <f t="shared" si="55"/>
        <v>2</v>
      </c>
      <c r="BN16">
        <f t="shared" si="56"/>
        <v>7</v>
      </c>
      <c r="BO16">
        <f t="shared" si="57"/>
        <v>0</v>
      </c>
      <c r="BP16">
        <f t="shared" si="58"/>
        <v>0</v>
      </c>
      <c r="BQ16">
        <f t="shared" si="59"/>
        <v>3</v>
      </c>
      <c r="BR16">
        <f t="shared" si="60"/>
        <v>5</v>
      </c>
      <c r="BS16">
        <f t="shared" si="61"/>
        <v>12</v>
      </c>
      <c r="BT16">
        <f t="shared" si="62"/>
        <v>12</v>
      </c>
      <c r="BU16">
        <f t="shared" si="63"/>
        <v>14</v>
      </c>
      <c r="BV16">
        <f t="shared" si="64"/>
        <v>2</v>
      </c>
      <c r="BW16">
        <f t="shared" si="65"/>
        <v>7</v>
      </c>
      <c r="BX16">
        <f t="shared" si="66"/>
        <v>0</v>
      </c>
      <c r="BY16">
        <f t="shared" si="67"/>
        <v>2</v>
      </c>
      <c r="BZ16">
        <f t="shared" si="68"/>
        <v>0</v>
      </c>
      <c r="CA16">
        <f t="shared" si="69"/>
        <v>5</v>
      </c>
      <c r="CB16">
        <f t="shared" si="70"/>
        <v>3</v>
      </c>
      <c r="CC16">
        <f t="shared" si="71"/>
      </c>
      <c r="CD16">
        <f t="shared" si="72"/>
        <v>14</v>
      </c>
      <c r="CE16">
        <f t="shared" si="73"/>
      </c>
      <c r="CF16">
        <f t="shared" si="74"/>
        <v>0</v>
      </c>
      <c r="CG16">
        <f t="shared" si="75"/>
        <v>0</v>
      </c>
      <c r="CH16">
        <f t="shared" si="76"/>
        <v>0</v>
      </c>
      <c r="CI16">
        <f t="shared" si="77"/>
        <v>0</v>
      </c>
      <c r="CJ16">
        <f t="shared" si="78"/>
        <v>0</v>
      </c>
      <c r="CK16">
        <f t="shared" si="79"/>
        <v>0</v>
      </c>
      <c r="CL16">
        <f t="shared" si="80"/>
        <v>0</v>
      </c>
      <c r="CM16">
        <f t="shared" si="81"/>
        <v>0</v>
      </c>
      <c r="CN16">
        <f t="shared" si="82"/>
        <v>0</v>
      </c>
      <c r="CO16">
        <f t="shared" si="83"/>
        <v>0</v>
      </c>
      <c r="CP16">
        <f t="shared" si="84"/>
        <v>0</v>
      </c>
      <c r="CQ16">
        <f t="shared" si="85"/>
        <v>0</v>
      </c>
      <c r="CR16">
        <f t="shared" si="86"/>
        <v>0</v>
      </c>
      <c r="CS16">
        <f t="shared" si="87"/>
        <v>0</v>
      </c>
      <c r="CT16">
        <f t="shared" si="88"/>
        <v>0</v>
      </c>
      <c r="CU16">
        <f t="shared" si="89"/>
        <v>0</v>
      </c>
      <c r="CV16">
        <f t="shared" si="90"/>
        <v>0</v>
      </c>
      <c r="CW16">
        <f t="shared" si="91"/>
        <v>0</v>
      </c>
      <c r="CX16">
        <f t="shared" si="92"/>
        <v>0</v>
      </c>
      <c r="CY16">
        <f t="shared" si="93"/>
        <v>0</v>
      </c>
      <c r="CZ16">
        <f t="shared" si="94"/>
        <v>0</v>
      </c>
      <c r="DA16">
        <f t="shared" si="95"/>
        <v>0</v>
      </c>
      <c r="DB16">
        <f t="shared" si="96"/>
        <v>0</v>
      </c>
      <c r="DC16">
        <f t="shared" si="97"/>
        <v>0</v>
      </c>
      <c r="DD16">
        <f t="shared" si="98"/>
        <v>2</v>
      </c>
      <c r="DE16">
        <f t="shared" si="99"/>
        <v>12</v>
      </c>
      <c r="DF16">
        <f t="shared" si="100"/>
        <v>14</v>
      </c>
      <c r="DG16">
        <f t="shared" si="101"/>
        <v>5</v>
      </c>
      <c r="DH16">
        <f t="shared" si="102"/>
        <v>3</v>
      </c>
      <c r="DI16">
        <f t="shared" si="103"/>
        <v>0</v>
      </c>
      <c r="DJ16">
        <f t="shared" si="104"/>
        <v>0</v>
      </c>
      <c r="DK16">
        <f t="shared" si="105"/>
        <v>0</v>
      </c>
      <c r="DL16">
        <f t="shared" si="106"/>
        <v>0</v>
      </c>
      <c r="DM16">
        <f t="shared" si="107"/>
        <v>0</v>
      </c>
      <c r="DN16">
        <f t="shared" si="108"/>
        <v>0</v>
      </c>
    </row>
    <row r="17" spans="1:118" ht="15">
      <c r="A17">
        <v>15</v>
      </c>
      <c r="B17" s="1">
        <f>Interface!M38</f>
        <v>5</v>
      </c>
      <c r="C17" s="1">
        <f>Interface!N38</f>
        <v>3</v>
      </c>
      <c r="D17" s="1">
        <f>Interface!O38</f>
        <v>12</v>
      </c>
      <c r="E17" s="1">
        <f>Interface!P38</f>
        <v>27</v>
      </c>
      <c r="F17" s="1">
        <f>Interface!Q38</f>
        <v>13</v>
      </c>
      <c r="G17" s="1">
        <f t="shared" si="1"/>
        <v>1</v>
      </c>
      <c r="H17" s="1">
        <f t="shared" si="2"/>
        <v>14</v>
      </c>
      <c r="I17" s="1">
        <f t="shared" si="3"/>
        <v>13</v>
      </c>
      <c r="J17" s="1">
        <f t="shared" si="4"/>
        <v>12</v>
      </c>
      <c r="K17" s="1">
        <f t="shared" si="5"/>
        <v>5</v>
      </c>
      <c r="L17" s="1">
        <f t="shared" si="6"/>
        <v>3</v>
      </c>
      <c r="M17" s="2">
        <f t="shared" si="109"/>
        <v>5548903</v>
      </c>
      <c r="N17">
        <f t="shared" si="7"/>
        <v>5</v>
      </c>
      <c r="O17">
        <f t="shared" si="7"/>
        <v>3</v>
      </c>
      <c r="P17">
        <f t="shared" si="110"/>
        <v>12</v>
      </c>
      <c r="Q17">
        <f t="shared" si="8"/>
        <v>1</v>
      </c>
      <c r="R17">
        <f t="shared" si="8"/>
        <v>13</v>
      </c>
      <c r="S17">
        <f t="shared" si="9"/>
        <v>5</v>
      </c>
      <c r="T17">
        <f t="shared" si="10"/>
        <v>3</v>
      </c>
      <c r="U17">
        <f t="shared" si="11"/>
        <v>12</v>
      </c>
      <c r="V17">
        <f t="shared" si="12"/>
        <v>14</v>
      </c>
      <c r="W17">
        <f t="shared" si="13"/>
        <v>13</v>
      </c>
      <c r="X17">
        <f t="shared" si="14"/>
        <v>1</v>
      </c>
      <c r="Y17">
        <f t="shared" si="15"/>
        <v>1</v>
      </c>
      <c r="Z17">
        <f t="shared" si="16"/>
        <v>1</v>
      </c>
      <c r="AA17">
        <f t="shared" si="17"/>
        <v>3</v>
      </c>
      <c r="AB17">
        <f t="shared" si="18"/>
        <v>1</v>
      </c>
      <c r="AC17" s="1">
        <f t="shared" si="19"/>
        <v>1</v>
      </c>
      <c r="AD17" s="1">
        <f t="shared" si="20"/>
        <v>1</v>
      </c>
      <c r="AE17" s="1">
        <f t="shared" si="21"/>
        <v>1</v>
      </c>
      <c r="AF17" s="1">
        <f t="shared" si="22"/>
        <v>1</v>
      </c>
      <c r="AG17" s="1">
        <f t="shared" si="23"/>
        <v>1</v>
      </c>
      <c r="AH17">
        <f t="shared" si="24"/>
      </c>
      <c r="AI17">
        <f t="shared" si="25"/>
      </c>
      <c r="AJ17">
        <f t="shared" si="26"/>
      </c>
      <c r="AK17">
        <f t="shared" si="27"/>
      </c>
      <c r="AL17">
        <f t="shared" si="28"/>
      </c>
      <c r="AM17">
        <f t="shared" si="29"/>
      </c>
      <c r="AN17">
        <f t="shared" si="30"/>
      </c>
      <c r="AO17">
        <f t="shared" si="31"/>
      </c>
      <c r="AP17">
        <f t="shared" si="32"/>
      </c>
      <c r="AQ17">
        <f t="shared" si="33"/>
      </c>
      <c r="AR17">
        <f t="shared" si="34"/>
      </c>
      <c r="AS17">
        <f t="shared" si="35"/>
      </c>
      <c r="AT17">
        <f t="shared" si="36"/>
      </c>
      <c r="AU17">
        <f t="shared" si="37"/>
      </c>
      <c r="AV17">
        <f t="shared" si="38"/>
      </c>
      <c r="AW17">
        <f t="shared" si="39"/>
      </c>
      <c r="AX17">
        <f t="shared" si="40"/>
      </c>
      <c r="AY17">
        <f t="shared" si="41"/>
      </c>
      <c r="AZ17">
        <f t="shared" si="42"/>
      </c>
      <c r="BA17">
        <f t="shared" si="43"/>
      </c>
      <c r="BB17">
        <f t="shared" si="44"/>
        <v>4</v>
      </c>
      <c r="BC17">
        <f t="shared" si="45"/>
        <v>4</v>
      </c>
      <c r="BD17">
        <f t="shared" si="46"/>
        <v>4</v>
      </c>
      <c r="BE17">
        <f t="shared" si="47"/>
        <v>1</v>
      </c>
      <c r="BF17">
        <f t="shared" si="48"/>
        <v>4</v>
      </c>
      <c r="BG17">
        <f t="shared" si="49"/>
        <v>1</v>
      </c>
      <c r="BH17">
        <f t="shared" si="50"/>
        <v>3</v>
      </c>
      <c r="BI17">
        <f t="shared" si="51"/>
        <v>5</v>
      </c>
      <c r="BJ17">
        <f t="shared" si="52"/>
        <v>12</v>
      </c>
      <c r="BK17">
        <f t="shared" si="53"/>
        <v>13</v>
      </c>
      <c r="BL17">
        <f t="shared" si="54"/>
        <v>2</v>
      </c>
      <c r="BM17">
        <f t="shared" si="55"/>
        <v>2</v>
      </c>
      <c r="BN17">
        <f t="shared" si="56"/>
        <v>7</v>
      </c>
      <c r="BO17">
        <f t="shared" si="57"/>
        <v>1</v>
      </c>
      <c r="BP17">
        <f t="shared" si="58"/>
        <v>1</v>
      </c>
      <c r="BQ17">
        <f t="shared" si="59"/>
        <v>3</v>
      </c>
      <c r="BR17">
        <f t="shared" si="60"/>
        <v>5</v>
      </c>
      <c r="BS17">
        <f t="shared" si="61"/>
        <v>12</v>
      </c>
      <c r="BT17">
        <f t="shared" si="62"/>
        <v>13</v>
      </c>
      <c r="BU17">
        <f t="shared" si="63"/>
        <v>14</v>
      </c>
      <c r="BV17">
        <f t="shared" si="64"/>
        <v>2</v>
      </c>
      <c r="BW17">
        <f t="shared" si="65"/>
        <v>7</v>
      </c>
      <c r="BX17">
        <f t="shared" si="66"/>
        <v>1</v>
      </c>
      <c r="BY17">
        <f t="shared" si="67"/>
        <v>1</v>
      </c>
      <c r="BZ17">
        <f t="shared" si="68"/>
        <v>2</v>
      </c>
      <c r="CA17">
        <f t="shared" si="69"/>
        <v>5</v>
      </c>
      <c r="CB17">
        <f t="shared" si="70"/>
        <v>3</v>
      </c>
      <c r="CC17">
        <f t="shared" si="71"/>
        <v>12</v>
      </c>
      <c r="CD17">
        <f t="shared" si="72"/>
        <v>14</v>
      </c>
      <c r="CE17">
        <f t="shared" si="73"/>
        <v>13</v>
      </c>
      <c r="CF17">
        <f t="shared" si="74"/>
        <v>0</v>
      </c>
      <c r="CG17">
        <f t="shared" si="75"/>
        <v>0</v>
      </c>
      <c r="CH17">
        <f t="shared" si="76"/>
        <v>0</v>
      </c>
      <c r="CI17">
        <f t="shared" si="77"/>
        <v>0</v>
      </c>
      <c r="CJ17">
        <f t="shared" si="78"/>
        <v>0</v>
      </c>
      <c r="CK17">
        <f t="shared" si="79"/>
        <v>0</v>
      </c>
      <c r="CL17">
        <f t="shared" si="80"/>
        <v>0</v>
      </c>
      <c r="CM17">
        <f t="shared" si="81"/>
        <v>0</v>
      </c>
      <c r="CN17">
        <f t="shared" si="82"/>
        <v>0</v>
      </c>
      <c r="CO17">
        <f t="shared" si="83"/>
        <v>0</v>
      </c>
      <c r="CP17">
        <f t="shared" si="84"/>
        <v>0</v>
      </c>
      <c r="CQ17">
        <f t="shared" si="85"/>
        <v>0</v>
      </c>
      <c r="CR17">
        <f t="shared" si="86"/>
        <v>0</v>
      </c>
      <c r="CS17">
        <f t="shared" si="87"/>
        <v>0</v>
      </c>
      <c r="CT17">
        <f t="shared" si="88"/>
        <v>0</v>
      </c>
      <c r="CU17">
        <f t="shared" si="89"/>
        <v>0</v>
      </c>
      <c r="CV17">
        <f t="shared" si="90"/>
        <v>0</v>
      </c>
      <c r="CW17">
        <f t="shared" si="91"/>
        <v>0</v>
      </c>
      <c r="CX17">
        <f t="shared" si="92"/>
        <v>0</v>
      </c>
      <c r="CY17">
        <f t="shared" si="93"/>
        <v>0</v>
      </c>
      <c r="CZ17">
        <f t="shared" si="94"/>
        <v>0</v>
      </c>
      <c r="DA17">
        <f t="shared" si="95"/>
        <v>0</v>
      </c>
      <c r="DB17">
        <f t="shared" si="96"/>
        <v>0</v>
      </c>
      <c r="DC17">
        <f t="shared" si="97"/>
        <v>0</v>
      </c>
      <c r="DD17">
        <f t="shared" si="98"/>
        <v>0</v>
      </c>
      <c r="DE17">
        <f t="shared" si="99"/>
        <v>0</v>
      </c>
      <c r="DF17">
        <f t="shared" si="100"/>
        <v>0</v>
      </c>
      <c r="DG17">
        <f t="shared" si="101"/>
        <v>0</v>
      </c>
      <c r="DH17">
        <f t="shared" si="102"/>
        <v>0</v>
      </c>
      <c r="DI17">
        <f t="shared" si="103"/>
        <v>1</v>
      </c>
      <c r="DJ17">
        <f t="shared" si="104"/>
        <v>14</v>
      </c>
      <c r="DK17">
        <f t="shared" si="105"/>
        <v>13</v>
      </c>
      <c r="DL17">
        <f t="shared" si="106"/>
        <v>12</v>
      </c>
      <c r="DM17">
        <f t="shared" si="107"/>
        <v>5</v>
      </c>
      <c r="DN17">
        <f t="shared" si="108"/>
        <v>3</v>
      </c>
    </row>
    <row r="18" spans="1:118" ht="15">
      <c r="A18">
        <v>16</v>
      </c>
      <c r="B18" s="1">
        <f>Interface!M39</f>
        <v>5</v>
      </c>
      <c r="C18" s="1">
        <f>Interface!N39</f>
        <v>3</v>
      </c>
      <c r="D18" s="1">
        <f>Interface!O39</f>
        <v>42</v>
      </c>
      <c r="E18" s="1">
        <f>Interface!P39</f>
        <v>13</v>
      </c>
      <c r="F18" s="1">
        <f>Interface!Q39</f>
        <v>51</v>
      </c>
      <c r="G18" s="1">
        <f t="shared" si="1"/>
        <v>2</v>
      </c>
      <c r="H18" s="1">
        <f t="shared" si="2"/>
        <v>3</v>
      </c>
      <c r="I18" s="1">
        <f t="shared" si="3"/>
        <v>13</v>
      </c>
      <c r="J18" s="1">
        <f t="shared" si="4"/>
        <v>12</v>
      </c>
      <c r="K18" s="1">
        <f t="shared" si="5"/>
        <v>5</v>
      </c>
      <c r="L18" s="1">
        <f t="shared" si="6"/>
        <v>0</v>
      </c>
      <c r="M18" s="2">
        <f t="shared" si="109"/>
        <v>6988900</v>
      </c>
      <c r="N18">
        <f t="shared" si="7"/>
        <v>5</v>
      </c>
      <c r="O18">
        <f t="shared" si="7"/>
        <v>3</v>
      </c>
      <c r="P18">
        <f t="shared" si="110"/>
        <v>3</v>
      </c>
      <c r="Q18">
        <f t="shared" si="8"/>
        <v>13</v>
      </c>
      <c r="R18">
        <f t="shared" si="8"/>
        <v>12</v>
      </c>
      <c r="S18">
        <f t="shared" si="9"/>
        <v>5</v>
      </c>
      <c r="T18">
        <f t="shared" si="10"/>
        <v>3</v>
      </c>
      <c r="U18">
        <f t="shared" si="11"/>
        <v>3</v>
      </c>
      <c r="V18">
        <f t="shared" si="12"/>
        <v>13</v>
      </c>
      <c r="W18">
        <f t="shared" si="13"/>
        <v>12</v>
      </c>
      <c r="X18">
        <f t="shared" si="14"/>
        <v>1</v>
      </c>
      <c r="Y18">
        <f t="shared" si="15"/>
        <v>1</v>
      </c>
      <c r="Z18">
        <f t="shared" si="16"/>
        <v>4</v>
      </c>
      <c r="AA18">
        <f t="shared" si="17"/>
        <v>1</v>
      </c>
      <c r="AB18">
        <f t="shared" si="18"/>
        <v>4</v>
      </c>
      <c r="AC18" s="1">
        <f t="shared" si="19"/>
        <v>1</v>
      </c>
      <c r="AD18" s="1">
        <f t="shared" si="20"/>
        <v>2</v>
      </c>
      <c r="AE18" s="1">
        <f t="shared" si="21"/>
        <v>2</v>
      </c>
      <c r="AF18" s="1">
        <f t="shared" si="22"/>
        <v>1</v>
      </c>
      <c r="AG18" s="1">
        <f t="shared" si="23"/>
        <v>1</v>
      </c>
      <c r="AH18">
        <f t="shared" si="24"/>
      </c>
      <c r="AI18">
        <f t="shared" si="25"/>
        <v>3</v>
      </c>
      <c r="AJ18">
        <f t="shared" si="26"/>
        <v>3</v>
      </c>
      <c r="AK18">
        <f t="shared" si="27"/>
      </c>
      <c r="AL18">
        <f t="shared" si="28"/>
      </c>
      <c r="AM18">
        <f t="shared" si="29"/>
      </c>
      <c r="AN18">
        <f t="shared" si="30"/>
        <v>3</v>
      </c>
      <c r="AO18">
        <f t="shared" si="31"/>
        <v>3</v>
      </c>
      <c r="AP18">
        <f t="shared" si="32"/>
      </c>
      <c r="AQ18">
        <f t="shared" si="33"/>
      </c>
      <c r="AR18">
        <f t="shared" si="34"/>
      </c>
      <c r="AS18">
        <f t="shared" si="35"/>
      </c>
      <c r="AT18">
        <f t="shared" si="36"/>
      </c>
      <c r="AU18">
        <f t="shared" si="37"/>
      </c>
      <c r="AV18">
        <f t="shared" si="38"/>
      </c>
      <c r="AW18">
        <f t="shared" si="39"/>
      </c>
      <c r="AX18">
        <f t="shared" si="40"/>
      </c>
      <c r="AY18">
        <f t="shared" si="41"/>
      </c>
      <c r="AZ18">
        <f t="shared" si="42"/>
      </c>
      <c r="BA18">
        <f t="shared" si="43"/>
      </c>
      <c r="BB18">
        <f t="shared" si="44"/>
        <v>3</v>
      </c>
      <c r="BC18">
        <f t="shared" si="45"/>
        <v>3</v>
      </c>
      <c r="BD18">
        <f t="shared" si="46"/>
        <v>2</v>
      </c>
      <c r="BE18">
        <f t="shared" si="47"/>
        <v>3</v>
      </c>
      <c r="BF18">
        <f t="shared" si="48"/>
        <v>2</v>
      </c>
      <c r="BG18">
        <f t="shared" si="49"/>
        <v>3</v>
      </c>
      <c r="BH18">
        <f t="shared" si="50"/>
        <v>3</v>
      </c>
      <c r="BI18">
        <f t="shared" si="51"/>
        <v>5</v>
      </c>
      <c r="BJ18">
        <f t="shared" si="52"/>
        <v>12</v>
      </c>
      <c r="BK18">
        <f t="shared" si="53"/>
        <v>13</v>
      </c>
      <c r="BL18">
        <f t="shared" si="54"/>
        <v>0</v>
      </c>
      <c r="BM18">
        <f t="shared" si="55"/>
        <v>2</v>
      </c>
      <c r="BN18">
        <f t="shared" si="56"/>
        <v>7</v>
      </c>
      <c r="BO18">
        <f t="shared" si="57"/>
        <v>1</v>
      </c>
      <c r="BP18">
        <f t="shared" si="58"/>
        <v>1</v>
      </c>
      <c r="BQ18">
        <f t="shared" si="59"/>
        <v>3</v>
      </c>
      <c r="BR18">
        <f t="shared" si="60"/>
        <v>3</v>
      </c>
      <c r="BS18">
        <f t="shared" si="61"/>
        <v>5</v>
      </c>
      <c r="BT18">
        <f t="shared" si="62"/>
        <v>12</v>
      </c>
      <c r="BU18">
        <f t="shared" si="63"/>
        <v>13</v>
      </c>
      <c r="BV18">
        <f t="shared" si="64"/>
        <v>0</v>
      </c>
      <c r="BW18">
        <f t="shared" si="65"/>
        <v>2</v>
      </c>
      <c r="BX18">
        <f t="shared" si="66"/>
        <v>7</v>
      </c>
      <c r="BY18">
        <f t="shared" si="67"/>
        <v>1</v>
      </c>
      <c r="BZ18">
        <f t="shared" si="68"/>
        <v>1</v>
      </c>
      <c r="CA18">
        <f t="shared" si="69"/>
        <v>5</v>
      </c>
      <c r="CB18">
        <f t="shared" si="70"/>
      </c>
      <c r="CC18">
        <f t="shared" si="71"/>
      </c>
      <c r="CD18">
        <f t="shared" si="72"/>
        <v>13</v>
      </c>
      <c r="CE18">
        <f t="shared" si="73"/>
        <v>12</v>
      </c>
      <c r="CF18">
        <f t="shared" si="74"/>
        <v>0</v>
      </c>
      <c r="CG18">
        <f t="shared" si="75"/>
        <v>0</v>
      </c>
      <c r="CH18">
        <f t="shared" si="76"/>
        <v>0</v>
      </c>
      <c r="CI18">
        <f t="shared" si="77"/>
        <v>0</v>
      </c>
      <c r="CJ18">
        <f t="shared" si="78"/>
        <v>0</v>
      </c>
      <c r="CK18">
        <f t="shared" si="79"/>
        <v>0</v>
      </c>
      <c r="CL18">
        <f t="shared" si="80"/>
        <v>0</v>
      </c>
      <c r="CM18">
        <f t="shared" si="81"/>
        <v>0</v>
      </c>
      <c r="CN18">
        <f t="shared" si="82"/>
        <v>0</v>
      </c>
      <c r="CO18">
        <f t="shared" si="83"/>
        <v>0</v>
      </c>
      <c r="CP18">
        <f t="shared" si="84"/>
        <v>0</v>
      </c>
      <c r="CQ18">
        <f t="shared" si="85"/>
        <v>0</v>
      </c>
      <c r="CR18">
        <f t="shared" si="86"/>
        <v>0</v>
      </c>
      <c r="CS18">
        <f t="shared" si="87"/>
        <v>0</v>
      </c>
      <c r="CT18">
        <f t="shared" si="88"/>
        <v>0</v>
      </c>
      <c r="CU18">
        <f t="shared" si="89"/>
        <v>0</v>
      </c>
      <c r="CV18">
        <f t="shared" si="90"/>
        <v>0</v>
      </c>
      <c r="CW18">
        <f t="shared" si="91"/>
        <v>0</v>
      </c>
      <c r="CX18">
        <f t="shared" si="92"/>
        <v>0</v>
      </c>
      <c r="CY18">
        <f t="shared" si="93"/>
        <v>0</v>
      </c>
      <c r="CZ18">
        <f t="shared" si="94"/>
        <v>0</v>
      </c>
      <c r="DA18">
        <f t="shared" si="95"/>
        <v>0</v>
      </c>
      <c r="DB18">
        <f t="shared" si="96"/>
        <v>0</v>
      </c>
      <c r="DC18">
        <f t="shared" si="97"/>
        <v>0</v>
      </c>
      <c r="DD18">
        <f t="shared" si="98"/>
        <v>2</v>
      </c>
      <c r="DE18">
        <f t="shared" si="99"/>
        <v>3</v>
      </c>
      <c r="DF18">
        <f t="shared" si="100"/>
        <v>13</v>
      </c>
      <c r="DG18">
        <f t="shared" si="101"/>
        <v>12</v>
      </c>
      <c r="DH18">
        <f t="shared" si="102"/>
        <v>5</v>
      </c>
      <c r="DI18">
        <f t="shared" si="103"/>
        <v>0</v>
      </c>
      <c r="DJ18">
        <f t="shared" si="104"/>
        <v>0</v>
      </c>
      <c r="DK18">
        <f t="shared" si="105"/>
        <v>0</v>
      </c>
      <c r="DL18">
        <f t="shared" si="106"/>
        <v>0</v>
      </c>
      <c r="DM18">
        <f t="shared" si="107"/>
        <v>0</v>
      </c>
      <c r="DN18">
        <f t="shared" si="108"/>
        <v>0</v>
      </c>
    </row>
    <row r="19" spans="1:118" ht="15">
      <c r="A19">
        <v>17</v>
      </c>
      <c r="B19" s="1">
        <f>Interface!M40</f>
        <v>5</v>
      </c>
      <c r="C19" s="1">
        <f>Interface!N40</f>
        <v>3</v>
      </c>
      <c r="D19" s="1">
        <f>Interface!O40</f>
        <v>42</v>
      </c>
      <c r="E19" s="1">
        <f>Interface!P40</f>
        <v>27</v>
      </c>
      <c r="F19" s="1">
        <f>Interface!Q40</f>
        <v>51</v>
      </c>
      <c r="G19" s="1">
        <f t="shared" si="1"/>
        <v>2</v>
      </c>
      <c r="H19" s="1">
        <f t="shared" si="2"/>
        <v>3</v>
      </c>
      <c r="I19" s="1">
        <f t="shared" si="3"/>
        <v>14</v>
      </c>
      <c r="J19" s="1">
        <f t="shared" si="4"/>
        <v>12</v>
      </c>
      <c r="K19" s="1">
        <f t="shared" si="5"/>
        <v>5</v>
      </c>
      <c r="L19" s="1">
        <f t="shared" si="6"/>
        <v>0</v>
      </c>
      <c r="M19" s="2">
        <f t="shared" si="109"/>
        <v>6996900</v>
      </c>
      <c r="N19">
        <f aca="true" t="shared" si="111" ref="N19:O23">IF(MOD(B19,13)=0,13,MOD(B19,13))</f>
        <v>5</v>
      </c>
      <c r="O19">
        <f t="shared" si="111"/>
        <v>3</v>
      </c>
      <c r="P19">
        <f t="shared" si="110"/>
        <v>3</v>
      </c>
      <c r="Q19">
        <f t="shared" si="110"/>
        <v>1</v>
      </c>
      <c r="R19">
        <f t="shared" si="110"/>
        <v>12</v>
      </c>
      <c r="S19">
        <f t="shared" si="9"/>
        <v>5</v>
      </c>
      <c r="T19">
        <f t="shared" si="10"/>
        <v>3</v>
      </c>
      <c r="U19">
        <f t="shared" si="11"/>
        <v>3</v>
      </c>
      <c r="V19">
        <f t="shared" si="12"/>
        <v>14</v>
      </c>
      <c r="W19">
        <f t="shared" si="13"/>
        <v>12</v>
      </c>
      <c r="X19">
        <f t="shared" si="14"/>
        <v>1</v>
      </c>
      <c r="Y19">
        <f t="shared" si="15"/>
        <v>1</v>
      </c>
      <c r="Z19">
        <f t="shared" si="16"/>
        <v>4</v>
      </c>
      <c r="AA19">
        <f t="shared" si="17"/>
        <v>3</v>
      </c>
      <c r="AB19">
        <f t="shared" si="18"/>
        <v>4</v>
      </c>
      <c r="AC19" s="1">
        <f t="shared" si="19"/>
        <v>1</v>
      </c>
      <c r="AD19" s="1">
        <f t="shared" si="20"/>
        <v>2</v>
      </c>
      <c r="AE19" s="1">
        <f t="shared" si="21"/>
        <v>2</v>
      </c>
      <c r="AF19" s="1">
        <f t="shared" si="22"/>
        <v>1</v>
      </c>
      <c r="AG19" s="1">
        <f t="shared" si="23"/>
        <v>1</v>
      </c>
      <c r="AH19">
        <f t="shared" si="24"/>
      </c>
      <c r="AI19">
        <f t="shared" si="25"/>
        <v>3</v>
      </c>
      <c r="AJ19">
        <f t="shared" si="26"/>
        <v>3</v>
      </c>
      <c r="AK19">
        <f t="shared" si="27"/>
      </c>
      <c r="AL19">
        <f t="shared" si="28"/>
      </c>
      <c r="AM19">
        <f t="shared" si="29"/>
      </c>
      <c r="AN19">
        <f t="shared" si="30"/>
        <v>3</v>
      </c>
      <c r="AO19">
        <f t="shared" si="31"/>
        <v>3</v>
      </c>
      <c r="AP19">
        <f t="shared" si="32"/>
      </c>
      <c r="AQ19">
        <f t="shared" si="33"/>
      </c>
      <c r="AR19">
        <f t="shared" si="34"/>
      </c>
      <c r="AS19">
        <f t="shared" si="35"/>
      </c>
      <c r="AT19">
        <f t="shared" si="36"/>
      </c>
      <c r="AU19">
        <f t="shared" si="37"/>
      </c>
      <c r="AV19">
        <f t="shared" si="38"/>
      </c>
      <c r="AW19">
        <f t="shared" si="39"/>
      </c>
      <c r="AX19">
        <f t="shared" si="40"/>
      </c>
      <c r="AY19">
        <f t="shared" si="41"/>
      </c>
      <c r="AZ19">
        <f t="shared" si="42"/>
      </c>
      <c r="BA19">
        <f t="shared" si="43"/>
      </c>
      <c r="BB19">
        <f t="shared" si="44"/>
        <v>2</v>
      </c>
      <c r="BC19">
        <f t="shared" si="45"/>
        <v>2</v>
      </c>
      <c r="BD19">
        <f t="shared" si="46"/>
        <v>2</v>
      </c>
      <c r="BE19">
        <f t="shared" si="47"/>
        <v>1</v>
      </c>
      <c r="BF19">
        <f t="shared" si="48"/>
        <v>2</v>
      </c>
      <c r="BG19">
        <f t="shared" si="49"/>
        <v>1</v>
      </c>
      <c r="BH19">
        <f t="shared" si="50"/>
        <v>3</v>
      </c>
      <c r="BI19">
        <f t="shared" si="51"/>
        <v>3</v>
      </c>
      <c r="BJ19">
        <f t="shared" si="52"/>
        <v>5</v>
      </c>
      <c r="BK19">
        <f t="shared" si="53"/>
        <v>12</v>
      </c>
      <c r="BL19">
        <f t="shared" si="54"/>
        <v>2</v>
      </c>
      <c r="BM19">
        <f t="shared" si="55"/>
        <v>0</v>
      </c>
      <c r="BN19">
        <f t="shared" si="56"/>
        <v>2</v>
      </c>
      <c r="BO19">
        <f t="shared" si="57"/>
        <v>7</v>
      </c>
      <c r="BP19">
        <f t="shared" si="58"/>
        <v>0</v>
      </c>
      <c r="BQ19">
        <f t="shared" si="59"/>
        <v>3</v>
      </c>
      <c r="BR19">
        <f t="shared" si="60"/>
        <v>3</v>
      </c>
      <c r="BS19">
        <f t="shared" si="61"/>
        <v>5</v>
      </c>
      <c r="BT19">
        <f t="shared" si="62"/>
        <v>12</v>
      </c>
      <c r="BU19">
        <f t="shared" si="63"/>
        <v>14</v>
      </c>
      <c r="BV19">
        <f t="shared" si="64"/>
        <v>0</v>
      </c>
      <c r="BW19">
        <f t="shared" si="65"/>
        <v>2</v>
      </c>
      <c r="BX19">
        <f t="shared" si="66"/>
        <v>7</v>
      </c>
      <c r="BY19">
        <f t="shared" si="67"/>
        <v>2</v>
      </c>
      <c r="BZ19">
        <f t="shared" si="68"/>
        <v>0</v>
      </c>
      <c r="CA19">
        <f t="shared" si="69"/>
        <v>5</v>
      </c>
      <c r="CB19">
        <f t="shared" si="70"/>
      </c>
      <c r="CC19">
        <f t="shared" si="71"/>
      </c>
      <c r="CD19">
        <f t="shared" si="72"/>
        <v>14</v>
      </c>
      <c r="CE19">
        <f t="shared" si="73"/>
        <v>12</v>
      </c>
      <c r="CF19">
        <f t="shared" si="74"/>
        <v>0</v>
      </c>
      <c r="CG19">
        <f t="shared" si="75"/>
        <v>0</v>
      </c>
      <c r="CH19">
        <f t="shared" si="76"/>
        <v>0</v>
      </c>
      <c r="CI19">
        <f t="shared" si="77"/>
        <v>0</v>
      </c>
      <c r="CJ19">
        <f t="shared" si="78"/>
        <v>0</v>
      </c>
      <c r="CK19">
        <f t="shared" si="79"/>
        <v>0</v>
      </c>
      <c r="CL19">
        <f t="shared" si="80"/>
        <v>0</v>
      </c>
      <c r="CM19">
        <f t="shared" si="81"/>
        <v>0</v>
      </c>
      <c r="CN19">
        <f t="shared" si="82"/>
        <v>0</v>
      </c>
      <c r="CO19">
        <f t="shared" si="83"/>
        <v>0</v>
      </c>
      <c r="CP19">
        <f t="shared" si="84"/>
        <v>0</v>
      </c>
      <c r="CQ19">
        <f t="shared" si="85"/>
        <v>0</v>
      </c>
      <c r="CR19">
        <f t="shared" si="86"/>
        <v>0</v>
      </c>
      <c r="CS19">
        <f t="shared" si="87"/>
        <v>0</v>
      </c>
      <c r="CT19">
        <f t="shared" si="88"/>
        <v>0</v>
      </c>
      <c r="CU19">
        <f t="shared" si="89"/>
        <v>0</v>
      </c>
      <c r="CV19">
        <f t="shared" si="90"/>
        <v>0</v>
      </c>
      <c r="CW19">
        <f t="shared" si="91"/>
        <v>0</v>
      </c>
      <c r="CX19">
        <f t="shared" si="92"/>
        <v>0</v>
      </c>
      <c r="CY19">
        <f t="shared" si="93"/>
        <v>0</v>
      </c>
      <c r="CZ19">
        <f t="shared" si="94"/>
        <v>0</v>
      </c>
      <c r="DA19">
        <f t="shared" si="95"/>
        <v>0</v>
      </c>
      <c r="DB19">
        <f t="shared" si="96"/>
        <v>0</v>
      </c>
      <c r="DC19">
        <f t="shared" si="97"/>
        <v>0</v>
      </c>
      <c r="DD19">
        <f t="shared" si="98"/>
        <v>2</v>
      </c>
      <c r="DE19">
        <f t="shared" si="99"/>
        <v>3</v>
      </c>
      <c r="DF19">
        <f t="shared" si="100"/>
        <v>14</v>
      </c>
      <c r="DG19">
        <f t="shared" si="101"/>
        <v>12</v>
      </c>
      <c r="DH19">
        <f t="shared" si="102"/>
        <v>5</v>
      </c>
      <c r="DI19">
        <f t="shared" si="103"/>
        <v>0</v>
      </c>
      <c r="DJ19">
        <f t="shared" si="104"/>
        <v>0</v>
      </c>
      <c r="DK19">
        <f t="shared" si="105"/>
        <v>0</v>
      </c>
      <c r="DL19">
        <f t="shared" si="106"/>
        <v>0</v>
      </c>
      <c r="DM19">
        <f t="shared" si="107"/>
        <v>0</v>
      </c>
      <c r="DN19">
        <f t="shared" si="108"/>
        <v>0</v>
      </c>
    </row>
    <row r="20" spans="1:118" ht="15">
      <c r="A20">
        <v>18</v>
      </c>
      <c r="B20" s="1">
        <f>Interface!M41</f>
        <v>5</v>
      </c>
      <c r="C20" s="1">
        <f>Interface!N41</f>
        <v>3</v>
      </c>
      <c r="D20" s="1">
        <f>Interface!O41</f>
        <v>42</v>
      </c>
      <c r="E20" s="1">
        <f>Interface!P41</f>
        <v>27</v>
      </c>
      <c r="F20" s="1">
        <f>Interface!Q41</f>
        <v>13</v>
      </c>
      <c r="G20" s="1">
        <f t="shared" si="1"/>
        <v>2</v>
      </c>
      <c r="H20" s="1">
        <f t="shared" si="2"/>
        <v>3</v>
      </c>
      <c r="I20" s="1">
        <f t="shared" si="3"/>
        <v>14</v>
      </c>
      <c r="J20" s="1">
        <f t="shared" si="4"/>
        <v>13</v>
      </c>
      <c r="K20" s="1">
        <f t="shared" si="5"/>
        <v>5</v>
      </c>
      <c r="L20" s="1">
        <f t="shared" si="6"/>
        <v>0</v>
      </c>
      <c r="M20" s="2">
        <f t="shared" si="109"/>
        <v>6997300</v>
      </c>
      <c r="N20">
        <f t="shared" si="111"/>
        <v>5</v>
      </c>
      <c r="O20">
        <f t="shared" si="111"/>
        <v>3</v>
      </c>
      <c r="P20">
        <f t="shared" si="110"/>
        <v>3</v>
      </c>
      <c r="Q20">
        <f t="shared" si="110"/>
        <v>1</v>
      </c>
      <c r="R20">
        <f t="shared" si="110"/>
        <v>13</v>
      </c>
      <c r="S20">
        <f t="shared" si="9"/>
        <v>5</v>
      </c>
      <c r="T20">
        <f t="shared" si="10"/>
        <v>3</v>
      </c>
      <c r="U20">
        <f t="shared" si="11"/>
        <v>3</v>
      </c>
      <c r="V20">
        <f t="shared" si="12"/>
        <v>14</v>
      </c>
      <c r="W20">
        <f t="shared" si="13"/>
        <v>13</v>
      </c>
      <c r="X20">
        <f t="shared" si="14"/>
        <v>1</v>
      </c>
      <c r="Y20">
        <f t="shared" si="15"/>
        <v>1</v>
      </c>
      <c r="Z20">
        <f t="shared" si="16"/>
        <v>4</v>
      </c>
      <c r="AA20">
        <f t="shared" si="17"/>
        <v>3</v>
      </c>
      <c r="AB20">
        <f t="shared" si="18"/>
        <v>1</v>
      </c>
      <c r="AC20" s="1">
        <f t="shared" si="19"/>
        <v>1</v>
      </c>
      <c r="AD20" s="1">
        <f t="shared" si="20"/>
        <v>2</v>
      </c>
      <c r="AE20" s="1">
        <f t="shared" si="21"/>
        <v>2</v>
      </c>
      <c r="AF20" s="1">
        <f t="shared" si="22"/>
        <v>1</v>
      </c>
      <c r="AG20" s="1">
        <f t="shared" si="23"/>
        <v>1</v>
      </c>
      <c r="AH20">
        <f t="shared" si="24"/>
      </c>
      <c r="AI20">
        <f t="shared" si="25"/>
        <v>3</v>
      </c>
      <c r="AJ20">
        <f t="shared" si="26"/>
        <v>3</v>
      </c>
      <c r="AK20">
        <f t="shared" si="27"/>
      </c>
      <c r="AL20">
        <f t="shared" si="28"/>
      </c>
      <c r="AM20">
        <f t="shared" si="29"/>
      </c>
      <c r="AN20">
        <f t="shared" si="30"/>
        <v>3</v>
      </c>
      <c r="AO20">
        <f t="shared" si="31"/>
        <v>3</v>
      </c>
      <c r="AP20">
        <f t="shared" si="32"/>
      </c>
      <c r="AQ20">
        <f t="shared" si="33"/>
      </c>
      <c r="AR20">
        <f t="shared" si="34"/>
      </c>
      <c r="AS20">
        <f t="shared" si="35"/>
      </c>
      <c r="AT20">
        <f t="shared" si="36"/>
      </c>
      <c r="AU20">
        <f t="shared" si="37"/>
      </c>
      <c r="AV20">
        <f t="shared" si="38"/>
      </c>
      <c r="AW20">
        <f t="shared" si="39"/>
      </c>
      <c r="AX20">
        <f t="shared" si="40"/>
      </c>
      <c r="AY20">
        <f t="shared" si="41"/>
      </c>
      <c r="AZ20">
        <f t="shared" si="42"/>
      </c>
      <c r="BA20">
        <f t="shared" si="43"/>
      </c>
      <c r="BB20">
        <f t="shared" si="44"/>
        <v>3</v>
      </c>
      <c r="BC20">
        <f t="shared" si="45"/>
        <v>3</v>
      </c>
      <c r="BD20">
        <f t="shared" si="46"/>
        <v>1</v>
      </c>
      <c r="BE20">
        <f t="shared" si="47"/>
        <v>1</v>
      </c>
      <c r="BF20">
        <f t="shared" si="48"/>
        <v>3</v>
      </c>
      <c r="BG20">
        <f t="shared" si="49"/>
        <v>1</v>
      </c>
      <c r="BH20">
        <f t="shared" si="50"/>
        <v>3</v>
      </c>
      <c r="BI20">
        <f t="shared" si="51"/>
        <v>3</v>
      </c>
      <c r="BJ20">
        <f t="shared" si="52"/>
        <v>5</v>
      </c>
      <c r="BK20">
        <f t="shared" si="53"/>
        <v>13</v>
      </c>
      <c r="BL20">
        <f t="shared" si="54"/>
        <v>2</v>
      </c>
      <c r="BM20">
        <f t="shared" si="55"/>
        <v>0</v>
      </c>
      <c r="BN20">
        <f t="shared" si="56"/>
        <v>2</v>
      </c>
      <c r="BO20">
        <f t="shared" si="57"/>
        <v>8</v>
      </c>
      <c r="BP20">
        <f t="shared" si="58"/>
        <v>0</v>
      </c>
      <c r="BQ20">
        <f t="shared" si="59"/>
        <v>3</v>
      </c>
      <c r="BR20">
        <f t="shared" si="60"/>
        <v>3</v>
      </c>
      <c r="BS20">
        <f t="shared" si="61"/>
        <v>5</v>
      </c>
      <c r="BT20">
        <f t="shared" si="62"/>
        <v>13</v>
      </c>
      <c r="BU20">
        <f t="shared" si="63"/>
        <v>14</v>
      </c>
      <c r="BV20">
        <f t="shared" si="64"/>
        <v>0</v>
      </c>
      <c r="BW20">
        <f t="shared" si="65"/>
        <v>2</v>
      </c>
      <c r="BX20">
        <f t="shared" si="66"/>
        <v>8</v>
      </c>
      <c r="BY20">
        <f t="shared" si="67"/>
        <v>1</v>
      </c>
      <c r="BZ20">
        <f t="shared" si="68"/>
        <v>1</v>
      </c>
      <c r="CA20">
        <f t="shared" si="69"/>
        <v>5</v>
      </c>
      <c r="CB20">
        <f t="shared" si="70"/>
      </c>
      <c r="CC20">
        <f t="shared" si="71"/>
      </c>
      <c r="CD20">
        <f t="shared" si="72"/>
        <v>14</v>
      </c>
      <c r="CE20">
        <f t="shared" si="73"/>
        <v>13</v>
      </c>
      <c r="CF20">
        <f t="shared" si="74"/>
        <v>0</v>
      </c>
      <c r="CG20">
        <f t="shared" si="75"/>
        <v>0</v>
      </c>
      <c r="CH20">
        <f t="shared" si="76"/>
        <v>0</v>
      </c>
      <c r="CI20">
        <f t="shared" si="77"/>
        <v>0</v>
      </c>
      <c r="CJ20">
        <f t="shared" si="78"/>
        <v>0</v>
      </c>
      <c r="CK20">
        <f t="shared" si="79"/>
        <v>0</v>
      </c>
      <c r="CL20">
        <f t="shared" si="80"/>
        <v>0</v>
      </c>
      <c r="CM20">
        <f t="shared" si="81"/>
        <v>0</v>
      </c>
      <c r="CN20">
        <f t="shared" si="82"/>
        <v>0</v>
      </c>
      <c r="CO20">
        <f t="shared" si="83"/>
        <v>0</v>
      </c>
      <c r="CP20">
        <f t="shared" si="84"/>
        <v>0</v>
      </c>
      <c r="CQ20">
        <f t="shared" si="85"/>
        <v>0</v>
      </c>
      <c r="CR20">
        <f t="shared" si="86"/>
        <v>0</v>
      </c>
      <c r="CS20">
        <f t="shared" si="87"/>
        <v>0</v>
      </c>
      <c r="CT20">
        <f t="shared" si="88"/>
        <v>0</v>
      </c>
      <c r="CU20">
        <f t="shared" si="89"/>
        <v>0</v>
      </c>
      <c r="CV20">
        <f t="shared" si="90"/>
        <v>0</v>
      </c>
      <c r="CW20">
        <f t="shared" si="91"/>
        <v>0</v>
      </c>
      <c r="CX20">
        <f t="shared" si="92"/>
        <v>0</v>
      </c>
      <c r="CY20">
        <f t="shared" si="93"/>
        <v>0</v>
      </c>
      <c r="CZ20">
        <f t="shared" si="94"/>
        <v>0</v>
      </c>
      <c r="DA20">
        <f t="shared" si="95"/>
        <v>0</v>
      </c>
      <c r="DB20">
        <f t="shared" si="96"/>
        <v>0</v>
      </c>
      <c r="DC20">
        <f t="shared" si="97"/>
        <v>0</v>
      </c>
      <c r="DD20">
        <f t="shared" si="98"/>
        <v>2</v>
      </c>
      <c r="DE20">
        <f t="shared" si="99"/>
        <v>3</v>
      </c>
      <c r="DF20">
        <f t="shared" si="100"/>
        <v>14</v>
      </c>
      <c r="DG20">
        <f t="shared" si="101"/>
        <v>13</v>
      </c>
      <c r="DH20">
        <f t="shared" si="102"/>
        <v>5</v>
      </c>
      <c r="DI20">
        <f t="shared" si="103"/>
        <v>0</v>
      </c>
      <c r="DJ20">
        <f t="shared" si="104"/>
        <v>0</v>
      </c>
      <c r="DK20">
        <f t="shared" si="105"/>
        <v>0</v>
      </c>
      <c r="DL20">
        <f t="shared" si="106"/>
        <v>0</v>
      </c>
      <c r="DM20">
        <f t="shared" si="107"/>
        <v>0</v>
      </c>
      <c r="DN20">
        <f t="shared" si="108"/>
        <v>0</v>
      </c>
    </row>
    <row r="21" spans="1:118" ht="15">
      <c r="A21">
        <v>19</v>
      </c>
      <c r="B21" s="1">
        <f>Interface!M42</f>
        <v>5</v>
      </c>
      <c r="C21" s="1">
        <f>Interface!N42</f>
        <v>3</v>
      </c>
      <c r="D21" s="1">
        <f>Interface!O42</f>
        <v>42</v>
      </c>
      <c r="E21" s="1">
        <f>Interface!P42</f>
        <v>12</v>
      </c>
      <c r="F21" s="1">
        <f>Interface!Q42</f>
        <v>51</v>
      </c>
      <c r="G21" s="1">
        <f t="shared" si="1"/>
        <v>3</v>
      </c>
      <c r="H21" s="1">
        <f t="shared" si="2"/>
        <v>12</v>
      </c>
      <c r="I21" s="1">
        <f t="shared" si="3"/>
        <v>3</v>
      </c>
      <c r="J21" s="1">
        <f t="shared" si="4"/>
        <v>5</v>
      </c>
      <c r="K21" s="1">
        <f t="shared" si="5"/>
        <v>0</v>
      </c>
      <c r="L21" s="1">
        <f t="shared" si="6"/>
        <v>0</v>
      </c>
      <c r="M21" s="2">
        <f t="shared" si="109"/>
        <v>11546000</v>
      </c>
      <c r="N21">
        <f t="shared" si="111"/>
        <v>5</v>
      </c>
      <c r="O21">
        <f t="shared" si="111"/>
        <v>3</v>
      </c>
      <c r="P21">
        <f t="shared" si="110"/>
        <v>3</v>
      </c>
      <c r="Q21">
        <f t="shared" si="110"/>
        <v>12</v>
      </c>
      <c r="R21">
        <f t="shared" si="110"/>
        <v>12</v>
      </c>
      <c r="S21">
        <f t="shared" si="9"/>
        <v>5</v>
      </c>
      <c r="T21">
        <f t="shared" si="10"/>
        <v>3</v>
      </c>
      <c r="U21">
        <f t="shared" si="11"/>
        <v>3</v>
      </c>
      <c r="V21">
        <f t="shared" si="12"/>
        <v>12</v>
      </c>
      <c r="W21">
        <f t="shared" si="13"/>
        <v>12</v>
      </c>
      <c r="X21">
        <f t="shared" si="14"/>
        <v>1</v>
      </c>
      <c r="Y21">
        <f t="shared" si="15"/>
        <v>1</v>
      </c>
      <c r="Z21">
        <f t="shared" si="16"/>
        <v>4</v>
      </c>
      <c r="AA21">
        <f t="shared" si="17"/>
        <v>1</v>
      </c>
      <c r="AB21">
        <f t="shared" si="18"/>
        <v>4</v>
      </c>
      <c r="AC21" s="1">
        <f t="shared" si="19"/>
        <v>1</v>
      </c>
      <c r="AD21" s="1">
        <f t="shared" si="20"/>
        <v>2</v>
      </c>
      <c r="AE21" s="1">
        <f t="shared" si="21"/>
        <v>2</v>
      </c>
      <c r="AF21" s="1">
        <f t="shared" si="22"/>
        <v>2</v>
      </c>
      <c r="AG21" s="1">
        <f t="shared" si="23"/>
        <v>2</v>
      </c>
      <c r="AH21">
        <f t="shared" si="24"/>
      </c>
      <c r="AI21">
        <f t="shared" si="25"/>
        <v>3</v>
      </c>
      <c r="AJ21">
        <f t="shared" si="26"/>
        <v>3</v>
      </c>
      <c r="AK21">
        <f t="shared" si="27"/>
        <v>12</v>
      </c>
      <c r="AL21">
        <f t="shared" si="28"/>
        <v>12</v>
      </c>
      <c r="AM21">
        <f t="shared" si="29"/>
      </c>
      <c r="AN21">
        <f t="shared" si="30"/>
        <v>3</v>
      </c>
      <c r="AO21">
        <f t="shared" si="31"/>
        <v>3</v>
      </c>
      <c r="AP21">
        <f t="shared" si="32"/>
        <v>12</v>
      </c>
      <c r="AQ21">
        <f t="shared" si="33"/>
        <v>12</v>
      </c>
      <c r="AR21">
        <f t="shared" si="34"/>
      </c>
      <c r="AS21">
        <f t="shared" si="35"/>
      </c>
      <c r="AT21">
        <f t="shared" si="36"/>
      </c>
      <c r="AU21">
        <f t="shared" si="37"/>
      </c>
      <c r="AV21">
        <f t="shared" si="38"/>
      </c>
      <c r="AW21">
        <f t="shared" si="39"/>
      </c>
      <c r="AX21">
        <f t="shared" si="40"/>
      </c>
      <c r="AY21">
        <f t="shared" si="41"/>
      </c>
      <c r="AZ21">
        <f t="shared" si="42"/>
      </c>
      <c r="BA21">
        <f t="shared" si="43"/>
      </c>
      <c r="BB21">
        <f t="shared" si="44"/>
        <v>3</v>
      </c>
      <c r="BC21">
        <f t="shared" si="45"/>
        <v>3</v>
      </c>
      <c r="BD21">
        <f t="shared" si="46"/>
        <v>2</v>
      </c>
      <c r="BE21">
        <f t="shared" si="47"/>
        <v>3</v>
      </c>
      <c r="BF21">
        <f t="shared" si="48"/>
        <v>2</v>
      </c>
      <c r="BG21">
        <f t="shared" si="49"/>
        <v>3</v>
      </c>
      <c r="BH21">
        <f t="shared" si="50"/>
        <v>3</v>
      </c>
      <c r="BI21">
        <f t="shared" si="51"/>
        <v>5</v>
      </c>
      <c r="BJ21">
        <f t="shared" si="52"/>
        <v>12</v>
      </c>
      <c r="BK21">
        <f t="shared" si="53"/>
        <v>12</v>
      </c>
      <c r="BL21">
        <f t="shared" si="54"/>
        <v>0</v>
      </c>
      <c r="BM21">
        <f t="shared" si="55"/>
        <v>2</v>
      </c>
      <c r="BN21">
        <f t="shared" si="56"/>
        <v>7</v>
      </c>
      <c r="BO21">
        <f t="shared" si="57"/>
        <v>0</v>
      </c>
      <c r="BP21">
        <f t="shared" si="58"/>
        <v>0</v>
      </c>
      <c r="BQ21">
        <f t="shared" si="59"/>
        <v>3</v>
      </c>
      <c r="BR21">
        <f t="shared" si="60"/>
        <v>3</v>
      </c>
      <c r="BS21">
        <f t="shared" si="61"/>
        <v>5</v>
      </c>
      <c r="BT21">
        <f t="shared" si="62"/>
        <v>12</v>
      </c>
      <c r="BU21">
        <f t="shared" si="63"/>
        <v>12</v>
      </c>
      <c r="BV21">
        <f t="shared" si="64"/>
        <v>0</v>
      </c>
      <c r="BW21">
        <f t="shared" si="65"/>
        <v>2</v>
      </c>
      <c r="BX21">
        <f t="shared" si="66"/>
        <v>7</v>
      </c>
      <c r="BY21">
        <f t="shared" si="67"/>
        <v>0</v>
      </c>
      <c r="BZ21">
        <f t="shared" si="68"/>
        <v>0</v>
      </c>
      <c r="CA21">
        <f t="shared" si="69"/>
        <v>5</v>
      </c>
      <c r="CB21">
        <f t="shared" si="70"/>
      </c>
      <c r="CC21">
        <f t="shared" si="71"/>
      </c>
      <c r="CD21">
        <f t="shared" si="72"/>
      </c>
      <c r="CE21">
        <f t="shared" si="73"/>
      </c>
      <c r="CF21">
        <f t="shared" si="74"/>
        <v>0</v>
      </c>
      <c r="CG21">
        <f t="shared" si="75"/>
        <v>0</v>
      </c>
      <c r="CH21">
        <f t="shared" si="76"/>
        <v>0</v>
      </c>
      <c r="CI21">
        <f t="shared" si="77"/>
        <v>0</v>
      </c>
      <c r="CJ21">
        <f t="shared" si="78"/>
        <v>0</v>
      </c>
      <c r="CK21">
        <f t="shared" si="79"/>
        <v>0</v>
      </c>
      <c r="CL21">
        <f t="shared" si="80"/>
        <v>0</v>
      </c>
      <c r="CM21">
        <f t="shared" si="81"/>
        <v>0</v>
      </c>
      <c r="CN21">
        <f t="shared" si="82"/>
        <v>0</v>
      </c>
      <c r="CO21">
        <f t="shared" si="83"/>
        <v>0</v>
      </c>
      <c r="CP21">
        <f t="shared" si="84"/>
        <v>0</v>
      </c>
      <c r="CQ21">
        <f t="shared" si="85"/>
        <v>0</v>
      </c>
      <c r="CR21">
        <f t="shared" si="86"/>
        <v>0</v>
      </c>
      <c r="CS21">
        <f t="shared" si="87"/>
        <v>0</v>
      </c>
      <c r="CT21">
        <f t="shared" si="88"/>
        <v>0</v>
      </c>
      <c r="CU21">
        <f t="shared" si="89"/>
        <v>0</v>
      </c>
      <c r="CV21">
        <f t="shared" si="90"/>
        <v>0</v>
      </c>
      <c r="CW21">
        <f t="shared" si="91"/>
        <v>0</v>
      </c>
      <c r="CX21">
        <f t="shared" si="92"/>
        <v>0</v>
      </c>
      <c r="CY21">
        <f t="shared" si="93"/>
        <v>0</v>
      </c>
      <c r="CZ21">
        <f t="shared" si="94"/>
        <v>3</v>
      </c>
      <c r="DA21">
        <f t="shared" si="95"/>
        <v>12</v>
      </c>
      <c r="DB21">
        <f t="shared" si="96"/>
        <v>3</v>
      </c>
      <c r="DC21">
        <f t="shared" si="97"/>
        <v>5</v>
      </c>
      <c r="DD21">
        <f t="shared" si="98"/>
        <v>0</v>
      </c>
      <c r="DE21">
        <f t="shared" si="99"/>
        <v>0</v>
      </c>
      <c r="DF21">
        <f t="shared" si="100"/>
        <v>0</v>
      </c>
      <c r="DG21">
        <f t="shared" si="101"/>
        <v>0</v>
      </c>
      <c r="DH21">
        <f t="shared" si="102"/>
        <v>0</v>
      </c>
      <c r="DI21">
        <f t="shared" si="103"/>
        <v>0</v>
      </c>
      <c r="DJ21">
        <f t="shared" si="104"/>
        <v>0</v>
      </c>
      <c r="DK21">
        <f t="shared" si="105"/>
        <v>0</v>
      </c>
      <c r="DL21">
        <f t="shared" si="106"/>
        <v>0</v>
      </c>
      <c r="DM21">
        <f t="shared" si="107"/>
        <v>0</v>
      </c>
      <c r="DN21">
        <f t="shared" si="108"/>
        <v>0</v>
      </c>
    </row>
    <row r="22" spans="1:118" ht="15">
      <c r="A22">
        <v>20</v>
      </c>
      <c r="B22" s="1">
        <f>Interface!M43</f>
        <v>5</v>
      </c>
      <c r="C22" s="1">
        <f>Interface!N43</f>
        <v>3</v>
      </c>
      <c r="D22" s="1">
        <f>Interface!O43</f>
        <v>42</v>
      </c>
      <c r="E22" s="1">
        <f>Interface!P43</f>
        <v>12</v>
      </c>
      <c r="F22" s="1">
        <f>Interface!Q43</f>
        <v>13</v>
      </c>
      <c r="G22" s="1">
        <f t="shared" si="1"/>
        <v>2</v>
      </c>
      <c r="H22" s="1">
        <f t="shared" si="2"/>
        <v>3</v>
      </c>
      <c r="I22" s="1">
        <f t="shared" si="3"/>
        <v>13</v>
      </c>
      <c r="J22" s="1">
        <f t="shared" si="4"/>
        <v>12</v>
      </c>
      <c r="K22" s="1">
        <f t="shared" si="5"/>
        <v>5</v>
      </c>
      <c r="L22" s="1">
        <f t="shared" si="6"/>
        <v>0</v>
      </c>
      <c r="M22" s="2">
        <f t="shared" si="109"/>
        <v>6988900</v>
      </c>
      <c r="N22">
        <f t="shared" si="111"/>
        <v>5</v>
      </c>
      <c r="O22">
        <f t="shared" si="111"/>
        <v>3</v>
      </c>
      <c r="P22">
        <f t="shared" si="110"/>
        <v>3</v>
      </c>
      <c r="Q22">
        <f t="shared" si="110"/>
        <v>12</v>
      </c>
      <c r="R22">
        <f t="shared" si="110"/>
        <v>13</v>
      </c>
      <c r="S22">
        <f t="shared" si="9"/>
        <v>5</v>
      </c>
      <c r="T22">
        <f t="shared" si="10"/>
        <v>3</v>
      </c>
      <c r="U22">
        <f t="shared" si="11"/>
        <v>3</v>
      </c>
      <c r="V22">
        <f t="shared" si="12"/>
        <v>12</v>
      </c>
      <c r="W22">
        <f t="shared" si="13"/>
        <v>13</v>
      </c>
      <c r="X22">
        <f t="shared" si="14"/>
        <v>1</v>
      </c>
      <c r="Y22">
        <f t="shared" si="15"/>
        <v>1</v>
      </c>
      <c r="Z22">
        <f t="shared" si="16"/>
        <v>4</v>
      </c>
      <c r="AA22">
        <f t="shared" si="17"/>
        <v>1</v>
      </c>
      <c r="AB22">
        <f t="shared" si="18"/>
        <v>1</v>
      </c>
      <c r="AC22" s="1">
        <f t="shared" si="19"/>
        <v>1</v>
      </c>
      <c r="AD22" s="1">
        <f t="shared" si="20"/>
        <v>2</v>
      </c>
      <c r="AE22" s="1">
        <f t="shared" si="21"/>
        <v>2</v>
      </c>
      <c r="AF22" s="1">
        <f t="shared" si="22"/>
        <v>1</v>
      </c>
      <c r="AG22" s="1">
        <f t="shared" si="23"/>
        <v>1</v>
      </c>
      <c r="AH22">
        <f t="shared" si="24"/>
      </c>
      <c r="AI22">
        <f t="shared" si="25"/>
        <v>3</v>
      </c>
      <c r="AJ22">
        <f t="shared" si="26"/>
        <v>3</v>
      </c>
      <c r="AK22">
        <f t="shared" si="27"/>
      </c>
      <c r="AL22">
        <f t="shared" si="28"/>
      </c>
      <c r="AM22">
        <f t="shared" si="29"/>
      </c>
      <c r="AN22">
        <f t="shared" si="30"/>
        <v>3</v>
      </c>
      <c r="AO22">
        <f t="shared" si="31"/>
        <v>3</v>
      </c>
      <c r="AP22">
        <f t="shared" si="32"/>
      </c>
      <c r="AQ22">
        <f t="shared" si="33"/>
      </c>
      <c r="AR22">
        <f t="shared" si="34"/>
      </c>
      <c r="AS22">
        <f t="shared" si="35"/>
      </c>
      <c r="AT22">
        <f t="shared" si="36"/>
      </c>
      <c r="AU22">
        <f t="shared" si="37"/>
      </c>
      <c r="AV22">
        <f t="shared" si="38"/>
      </c>
      <c r="AW22">
        <f t="shared" si="39"/>
      </c>
      <c r="AX22">
        <f t="shared" si="40"/>
      </c>
      <c r="AY22">
        <f t="shared" si="41"/>
      </c>
      <c r="AZ22">
        <f t="shared" si="42"/>
      </c>
      <c r="BA22">
        <f t="shared" si="43"/>
      </c>
      <c r="BB22">
        <f t="shared" si="44"/>
        <v>4</v>
      </c>
      <c r="BC22">
        <f t="shared" si="45"/>
        <v>4</v>
      </c>
      <c r="BD22">
        <f t="shared" si="46"/>
        <v>1</v>
      </c>
      <c r="BE22">
        <f t="shared" si="47"/>
        <v>4</v>
      </c>
      <c r="BF22">
        <f t="shared" si="48"/>
        <v>4</v>
      </c>
      <c r="BG22">
        <f t="shared" si="49"/>
        <v>3</v>
      </c>
      <c r="BH22">
        <f t="shared" si="50"/>
        <v>3</v>
      </c>
      <c r="BI22">
        <f t="shared" si="51"/>
        <v>5</v>
      </c>
      <c r="BJ22">
        <f t="shared" si="52"/>
        <v>12</v>
      </c>
      <c r="BK22">
        <f t="shared" si="53"/>
        <v>13</v>
      </c>
      <c r="BL22">
        <f t="shared" si="54"/>
        <v>0</v>
      </c>
      <c r="BM22">
        <f t="shared" si="55"/>
        <v>2</v>
      </c>
      <c r="BN22">
        <f t="shared" si="56"/>
        <v>7</v>
      </c>
      <c r="BO22">
        <f t="shared" si="57"/>
        <v>1</v>
      </c>
      <c r="BP22">
        <f t="shared" si="58"/>
        <v>1</v>
      </c>
      <c r="BQ22">
        <f t="shared" si="59"/>
        <v>3</v>
      </c>
      <c r="BR22">
        <f t="shared" si="60"/>
        <v>3</v>
      </c>
      <c r="BS22">
        <f t="shared" si="61"/>
        <v>5</v>
      </c>
      <c r="BT22">
        <f t="shared" si="62"/>
        <v>12</v>
      </c>
      <c r="BU22">
        <f t="shared" si="63"/>
        <v>13</v>
      </c>
      <c r="BV22">
        <f t="shared" si="64"/>
        <v>0</v>
      </c>
      <c r="BW22">
        <f t="shared" si="65"/>
        <v>2</v>
      </c>
      <c r="BX22">
        <f t="shared" si="66"/>
        <v>7</v>
      </c>
      <c r="BY22">
        <f t="shared" si="67"/>
        <v>1</v>
      </c>
      <c r="BZ22">
        <f t="shared" si="68"/>
        <v>1</v>
      </c>
      <c r="CA22">
        <f t="shared" si="69"/>
        <v>5</v>
      </c>
      <c r="CB22">
        <f t="shared" si="70"/>
      </c>
      <c r="CC22">
        <f t="shared" si="71"/>
      </c>
      <c r="CD22">
        <f t="shared" si="72"/>
        <v>12</v>
      </c>
      <c r="CE22">
        <f t="shared" si="73"/>
        <v>13</v>
      </c>
      <c r="CF22">
        <f t="shared" si="74"/>
        <v>0</v>
      </c>
      <c r="CG22">
        <f t="shared" si="75"/>
        <v>0</v>
      </c>
      <c r="CH22">
        <f t="shared" si="76"/>
        <v>0</v>
      </c>
      <c r="CI22">
        <f t="shared" si="77"/>
        <v>0</v>
      </c>
      <c r="CJ22">
        <f t="shared" si="78"/>
        <v>0</v>
      </c>
      <c r="CK22">
        <f t="shared" si="79"/>
        <v>0</v>
      </c>
      <c r="CL22">
        <f t="shared" si="80"/>
        <v>0</v>
      </c>
      <c r="CM22">
        <f t="shared" si="81"/>
        <v>0</v>
      </c>
      <c r="CN22">
        <f t="shared" si="82"/>
        <v>0</v>
      </c>
      <c r="CO22">
        <f t="shared" si="83"/>
        <v>0</v>
      </c>
      <c r="CP22">
        <f t="shared" si="84"/>
        <v>0</v>
      </c>
      <c r="CQ22">
        <f t="shared" si="85"/>
        <v>0</v>
      </c>
      <c r="CR22">
        <f t="shared" si="86"/>
        <v>0</v>
      </c>
      <c r="CS22">
        <f t="shared" si="87"/>
        <v>0</v>
      </c>
      <c r="CT22">
        <f t="shared" si="88"/>
        <v>0</v>
      </c>
      <c r="CU22">
        <f t="shared" si="89"/>
        <v>0</v>
      </c>
      <c r="CV22">
        <f t="shared" si="90"/>
        <v>0</v>
      </c>
      <c r="CW22">
        <f t="shared" si="91"/>
        <v>0</v>
      </c>
      <c r="CX22">
        <f t="shared" si="92"/>
        <v>0</v>
      </c>
      <c r="CY22">
        <f t="shared" si="93"/>
        <v>0</v>
      </c>
      <c r="CZ22">
        <f t="shared" si="94"/>
        <v>0</v>
      </c>
      <c r="DA22">
        <f t="shared" si="95"/>
        <v>0</v>
      </c>
      <c r="DB22">
        <f t="shared" si="96"/>
        <v>0</v>
      </c>
      <c r="DC22">
        <f t="shared" si="97"/>
        <v>0</v>
      </c>
      <c r="DD22">
        <f t="shared" si="98"/>
        <v>2</v>
      </c>
      <c r="DE22">
        <f t="shared" si="99"/>
        <v>3</v>
      </c>
      <c r="DF22">
        <f t="shared" si="100"/>
        <v>13</v>
      </c>
      <c r="DG22">
        <f t="shared" si="101"/>
        <v>12</v>
      </c>
      <c r="DH22">
        <f t="shared" si="102"/>
        <v>5</v>
      </c>
      <c r="DI22">
        <f t="shared" si="103"/>
        <v>0</v>
      </c>
      <c r="DJ22">
        <f t="shared" si="104"/>
        <v>0</v>
      </c>
      <c r="DK22">
        <f t="shared" si="105"/>
        <v>0</v>
      </c>
      <c r="DL22">
        <f t="shared" si="106"/>
        <v>0</v>
      </c>
      <c r="DM22">
        <f t="shared" si="107"/>
        <v>0</v>
      </c>
      <c r="DN22">
        <f t="shared" si="108"/>
        <v>0</v>
      </c>
    </row>
    <row r="23" spans="1:118" ht="15">
      <c r="A23">
        <v>21</v>
      </c>
      <c r="B23" s="1">
        <f>Interface!M44</f>
        <v>5</v>
      </c>
      <c r="C23" s="1">
        <f>Interface!N44</f>
        <v>3</v>
      </c>
      <c r="D23" s="1">
        <f>Interface!O44</f>
        <v>42</v>
      </c>
      <c r="E23" s="1">
        <f>Interface!P44</f>
        <v>12</v>
      </c>
      <c r="F23" s="1">
        <f>Interface!Q44</f>
        <v>27</v>
      </c>
      <c r="G23" s="1">
        <f t="shared" si="1"/>
        <v>2</v>
      </c>
      <c r="H23" s="1">
        <f t="shared" si="2"/>
        <v>3</v>
      </c>
      <c r="I23" s="1">
        <f t="shared" si="3"/>
        <v>14</v>
      </c>
      <c r="J23" s="1">
        <f t="shared" si="4"/>
        <v>12</v>
      </c>
      <c r="K23" s="1">
        <f t="shared" si="5"/>
        <v>5</v>
      </c>
      <c r="L23" s="1">
        <f t="shared" si="6"/>
        <v>0</v>
      </c>
      <c r="M23" s="2">
        <f t="shared" si="109"/>
        <v>6996900</v>
      </c>
      <c r="N23">
        <f t="shared" si="111"/>
        <v>5</v>
      </c>
      <c r="O23">
        <f t="shared" si="111"/>
        <v>3</v>
      </c>
      <c r="P23">
        <f t="shared" si="110"/>
        <v>3</v>
      </c>
      <c r="Q23">
        <f t="shared" si="110"/>
        <v>12</v>
      </c>
      <c r="R23">
        <f t="shared" si="110"/>
        <v>1</v>
      </c>
      <c r="S23">
        <f t="shared" si="9"/>
        <v>5</v>
      </c>
      <c r="T23">
        <f t="shared" si="10"/>
        <v>3</v>
      </c>
      <c r="U23">
        <f t="shared" si="11"/>
        <v>3</v>
      </c>
      <c r="V23">
        <f t="shared" si="12"/>
        <v>12</v>
      </c>
      <c r="W23">
        <f t="shared" si="13"/>
        <v>14</v>
      </c>
      <c r="X23">
        <f t="shared" si="14"/>
        <v>1</v>
      </c>
      <c r="Y23">
        <f t="shared" si="15"/>
        <v>1</v>
      </c>
      <c r="Z23">
        <f t="shared" si="16"/>
        <v>4</v>
      </c>
      <c r="AA23">
        <f t="shared" si="17"/>
        <v>1</v>
      </c>
      <c r="AB23">
        <f t="shared" si="18"/>
        <v>3</v>
      </c>
      <c r="AC23" s="1">
        <f t="shared" si="19"/>
        <v>1</v>
      </c>
      <c r="AD23" s="1">
        <f t="shared" si="20"/>
        <v>2</v>
      </c>
      <c r="AE23" s="1">
        <f t="shared" si="21"/>
        <v>2</v>
      </c>
      <c r="AF23" s="1">
        <f t="shared" si="22"/>
        <v>1</v>
      </c>
      <c r="AG23" s="1">
        <f t="shared" si="23"/>
        <v>1</v>
      </c>
      <c r="AH23">
        <f t="shared" si="24"/>
      </c>
      <c r="AI23">
        <f t="shared" si="25"/>
        <v>3</v>
      </c>
      <c r="AJ23">
        <f t="shared" si="26"/>
        <v>3</v>
      </c>
      <c r="AK23">
        <f t="shared" si="27"/>
      </c>
      <c r="AL23">
        <f t="shared" si="28"/>
      </c>
      <c r="AM23">
        <f t="shared" si="29"/>
      </c>
      <c r="AN23">
        <f t="shared" si="30"/>
        <v>3</v>
      </c>
      <c r="AO23">
        <f t="shared" si="31"/>
        <v>3</v>
      </c>
      <c r="AP23">
        <f t="shared" si="32"/>
      </c>
      <c r="AQ23">
        <f t="shared" si="33"/>
      </c>
      <c r="AR23">
        <f t="shared" si="34"/>
      </c>
      <c r="AS23">
        <f t="shared" si="35"/>
      </c>
      <c r="AT23">
        <f t="shared" si="36"/>
      </c>
      <c r="AU23">
        <f t="shared" si="37"/>
      </c>
      <c r="AV23">
        <f t="shared" si="38"/>
      </c>
      <c r="AW23">
        <f t="shared" si="39"/>
      </c>
      <c r="AX23">
        <f t="shared" si="40"/>
      </c>
      <c r="AY23">
        <f t="shared" si="41"/>
      </c>
      <c r="AZ23">
        <f t="shared" si="42"/>
      </c>
      <c r="BA23">
        <f t="shared" si="43"/>
      </c>
      <c r="BB23">
        <f t="shared" si="44"/>
        <v>3</v>
      </c>
      <c r="BC23">
        <f t="shared" si="45"/>
        <v>3</v>
      </c>
      <c r="BD23">
        <f t="shared" si="46"/>
        <v>1</v>
      </c>
      <c r="BE23">
        <f t="shared" si="47"/>
        <v>3</v>
      </c>
      <c r="BF23">
        <f t="shared" si="48"/>
        <v>1</v>
      </c>
      <c r="BG23">
        <f t="shared" si="49"/>
        <v>1</v>
      </c>
      <c r="BH23">
        <f t="shared" si="50"/>
        <v>3</v>
      </c>
      <c r="BI23">
        <f t="shared" si="51"/>
        <v>3</v>
      </c>
      <c r="BJ23">
        <f t="shared" si="52"/>
        <v>5</v>
      </c>
      <c r="BK23">
        <f t="shared" si="53"/>
        <v>12</v>
      </c>
      <c r="BL23">
        <f t="shared" si="54"/>
        <v>2</v>
      </c>
      <c r="BM23">
        <f t="shared" si="55"/>
        <v>0</v>
      </c>
      <c r="BN23">
        <f t="shared" si="56"/>
        <v>2</v>
      </c>
      <c r="BO23">
        <f t="shared" si="57"/>
        <v>7</v>
      </c>
      <c r="BP23">
        <f t="shared" si="58"/>
        <v>0</v>
      </c>
      <c r="BQ23">
        <f t="shared" si="59"/>
        <v>3</v>
      </c>
      <c r="BR23">
        <f t="shared" si="60"/>
        <v>3</v>
      </c>
      <c r="BS23">
        <f t="shared" si="61"/>
        <v>5</v>
      </c>
      <c r="BT23">
        <f t="shared" si="62"/>
        <v>12</v>
      </c>
      <c r="BU23">
        <f t="shared" si="63"/>
        <v>14</v>
      </c>
      <c r="BV23">
        <f t="shared" si="64"/>
        <v>0</v>
      </c>
      <c r="BW23">
        <f t="shared" si="65"/>
        <v>2</v>
      </c>
      <c r="BX23">
        <f t="shared" si="66"/>
        <v>7</v>
      </c>
      <c r="BY23">
        <f t="shared" si="67"/>
        <v>2</v>
      </c>
      <c r="BZ23">
        <f t="shared" si="68"/>
        <v>0</v>
      </c>
      <c r="CA23">
        <f t="shared" si="69"/>
        <v>5</v>
      </c>
      <c r="CB23">
        <f t="shared" si="70"/>
      </c>
      <c r="CC23">
        <f t="shared" si="71"/>
      </c>
      <c r="CD23">
        <f t="shared" si="72"/>
        <v>12</v>
      </c>
      <c r="CE23">
        <f t="shared" si="73"/>
        <v>14</v>
      </c>
      <c r="CF23">
        <f t="shared" si="74"/>
        <v>0</v>
      </c>
      <c r="CG23">
        <f t="shared" si="75"/>
        <v>0</v>
      </c>
      <c r="CH23">
        <f t="shared" si="76"/>
        <v>0</v>
      </c>
      <c r="CI23">
        <f t="shared" si="77"/>
        <v>0</v>
      </c>
      <c r="CJ23">
        <f t="shared" si="78"/>
        <v>0</v>
      </c>
      <c r="CK23">
        <f t="shared" si="79"/>
        <v>0</v>
      </c>
      <c r="CL23">
        <f t="shared" si="80"/>
        <v>0</v>
      </c>
      <c r="CM23">
        <f t="shared" si="81"/>
        <v>0</v>
      </c>
      <c r="CN23">
        <f t="shared" si="82"/>
        <v>0</v>
      </c>
      <c r="CO23">
        <f t="shared" si="83"/>
        <v>0</v>
      </c>
      <c r="CP23">
        <f t="shared" si="84"/>
        <v>0</v>
      </c>
      <c r="CQ23">
        <f t="shared" si="85"/>
        <v>0</v>
      </c>
      <c r="CR23">
        <f t="shared" si="86"/>
        <v>0</v>
      </c>
      <c r="CS23">
        <f t="shared" si="87"/>
        <v>0</v>
      </c>
      <c r="CT23">
        <f t="shared" si="88"/>
        <v>0</v>
      </c>
      <c r="CU23">
        <f t="shared" si="89"/>
        <v>0</v>
      </c>
      <c r="CV23">
        <f t="shared" si="90"/>
        <v>0</v>
      </c>
      <c r="CW23">
        <f t="shared" si="91"/>
        <v>0</v>
      </c>
      <c r="CX23">
        <f t="shared" si="92"/>
        <v>0</v>
      </c>
      <c r="CY23">
        <f t="shared" si="93"/>
        <v>0</v>
      </c>
      <c r="CZ23">
        <f t="shared" si="94"/>
        <v>0</v>
      </c>
      <c r="DA23">
        <f t="shared" si="95"/>
        <v>0</v>
      </c>
      <c r="DB23">
        <f t="shared" si="96"/>
        <v>0</v>
      </c>
      <c r="DC23">
        <f t="shared" si="97"/>
        <v>0</v>
      </c>
      <c r="DD23">
        <f t="shared" si="98"/>
        <v>2</v>
      </c>
      <c r="DE23">
        <f t="shared" si="99"/>
        <v>3</v>
      </c>
      <c r="DF23">
        <f t="shared" si="100"/>
        <v>14</v>
      </c>
      <c r="DG23">
        <f t="shared" si="101"/>
        <v>12</v>
      </c>
      <c r="DH23">
        <f t="shared" si="102"/>
        <v>5</v>
      </c>
      <c r="DI23">
        <f t="shared" si="103"/>
        <v>0</v>
      </c>
      <c r="DJ23">
        <f t="shared" si="104"/>
        <v>0</v>
      </c>
      <c r="DK23">
        <f t="shared" si="105"/>
        <v>0</v>
      </c>
      <c r="DL23">
        <f t="shared" si="106"/>
        <v>0</v>
      </c>
      <c r="DM23">
        <f t="shared" si="107"/>
        <v>0</v>
      </c>
      <c r="DN23">
        <f t="shared" si="108"/>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Q79"/>
  <sheetViews>
    <sheetView tabSelected="1" zoomScale="90" zoomScaleNormal="90" zoomScalePageLayoutView="0" workbookViewId="0" topLeftCell="A1">
      <selection activeCell="A1" sqref="A1:J1"/>
    </sheetView>
  </sheetViews>
  <sheetFormatPr defaultColWidth="0" defaultRowHeight="15" zeroHeight="1"/>
  <cols>
    <col min="1" max="1" width="9.140625" style="0" customWidth="1"/>
    <col min="2" max="2" width="12.8515625" style="0" bestFit="1" customWidth="1"/>
    <col min="3" max="11" width="9.140625" style="0" customWidth="1"/>
    <col min="12" max="12" width="29.140625" style="0" customWidth="1"/>
    <col min="13" max="13" width="4.8515625" style="0" customWidth="1"/>
    <col min="14" max="17" width="1.1484375" style="17" customWidth="1"/>
    <col min="18" max="16384" width="9.140625" style="0" hidden="1" customWidth="1"/>
  </cols>
  <sheetData>
    <row r="1" spans="1:17" ht="46.5" customHeight="1" thickBot="1">
      <c r="A1" s="21" t="s">
        <v>87</v>
      </c>
      <c r="B1" s="21"/>
      <c r="C1" s="21"/>
      <c r="D1" s="21"/>
      <c r="E1" s="21"/>
      <c r="F1" s="21"/>
      <c r="G1" s="21"/>
      <c r="H1" s="21"/>
      <c r="I1" s="21"/>
      <c r="J1" s="21"/>
      <c r="K1" s="22" t="s">
        <v>93</v>
      </c>
      <c r="L1" s="22"/>
      <c r="M1" s="22"/>
      <c r="N1" s="22"/>
      <c r="O1" s="22"/>
      <c r="P1" s="22"/>
      <c r="Q1" s="22"/>
    </row>
    <row r="2" spans="1:17" ht="18.75" customHeight="1">
      <c r="A2" s="10"/>
      <c r="B2" s="10"/>
      <c r="C2" s="27" t="s">
        <v>85</v>
      </c>
      <c r="D2" s="28"/>
      <c r="E2" s="30">
        <f>IF(COUNTIF(F35:F41,2)+COUNTIF(F35:F41,3)+COUNTIF(F35:F41,4)+COUNTIF(F35:F41,5)+COUNTIF(F35:F41,6)+COUNTIF(F35:F41,7)&gt;0,1,0)</f>
        <v>0</v>
      </c>
      <c r="F2" s="27" t="s">
        <v>1</v>
      </c>
      <c r="G2" s="29"/>
      <c r="H2" s="28"/>
      <c r="I2" s="3" t="s">
        <v>2</v>
      </c>
      <c r="J2" s="3" t="s">
        <v>3</v>
      </c>
      <c r="K2" s="22"/>
      <c r="L2" s="22"/>
      <c r="M2" s="22"/>
      <c r="N2" s="22"/>
      <c r="O2" s="22"/>
      <c r="P2" s="22"/>
      <c r="Q2" s="22"/>
    </row>
    <row r="3" spans="1:17" ht="27" thickBot="1">
      <c r="A3" s="10"/>
      <c r="B3" s="10"/>
      <c r="C3" s="5" t="s">
        <v>8</v>
      </c>
      <c r="D3" s="6" t="s">
        <v>6</v>
      </c>
      <c r="E3" s="12"/>
      <c r="F3" s="5" t="s">
        <v>45</v>
      </c>
      <c r="G3" s="7" t="s">
        <v>15</v>
      </c>
      <c r="H3" s="6" t="s">
        <v>30</v>
      </c>
      <c r="I3" s="8" t="s">
        <v>16</v>
      </c>
      <c r="J3" s="8" t="s">
        <v>54</v>
      </c>
      <c r="K3" s="22"/>
      <c r="L3" s="22"/>
      <c r="M3" s="22"/>
      <c r="N3" s="22"/>
      <c r="O3" s="22"/>
      <c r="P3" s="22"/>
      <c r="Q3" s="22"/>
    </row>
    <row r="4" spans="1:17" ht="15.75" customHeight="1" thickBot="1">
      <c r="A4" s="13"/>
      <c r="B4" s="13"/>
      <c r="C4" s="17" t="str">
        <f>LOOKUP(E28,$A$28:$A$79,$B$28:$B$79)</f>
        <v>5♠</v>
      </c>
      <c r="D4" s="17" t="str">
        <f>LOOKUP(E29,$A$28:$A$79,$B$28:$B$79)</f>
        <v>3♠</v>
      </c>
      <c r="E4" s="17"/>
      <c r="F4" s="17" t="str">
        <f>LOOKUP(E30,$A$28:$A$79,$B$28:$B$79)</f>
        <v>3♦</v>
      </c>
      <c r="G4" s="17" t="str">
        <f>LOOKUP(E31,$A$28:$A$79,$B$28:$B$79)</f>
        <v>Q♠</v>
      </c>
      <c r="H4" s="17" t="str">
        <f>LOOKUP(E32,$A$28:$A$79,$B$28:$B$79)</f>
        <v>A♣</v>
      </c>
      <c r="I4" s="17" t="str">
        <f>LOOKUP(E33,$A$28:$A$79,$B$28:$B$79)</f>
        <v>K♠</v>
      </c>
      <c r="J4" s="17" t="str">
        <f>LOOKUP(E34,$A$28:$A$79,$B$28:$B$79)</f>
        <v>Q♦</v>
      </c>
      <c r="K4" s="22"/>
      <c r="L4" s="22"/>
      <c r="M4" s="22"/>
      <c r="N4" s="22"/>
      <c r="O4" s="22"/>
      <c r="P4" s="22"/>
      <c r="Q4" s="22"/>
    </row>
    <row r="5" spans="1:17" ht="27" thickBot="1">
      <c r="A5" s="10"/>
      <c r="B5" s="11" t="s">
        <v>86</v>
      </c>
      <c r="C5" s="9" t="str">
        <f>CHOOSE(IF(MOD(C6,13)=0,13,MOD(C6,13)),"A",2,3,4,5,6,7,8,9,10,"J","Q","K","A")&amp;CHOOSE(ROUNDUP(C6/13,0),"♠","♥","♣","♦")</f>
        <v>3♠</v>
      </c>
      <c r="D5" s="9" t="str">
        <f>CHOOSE(IF(MOD(D6,13)=0,13,MOD(D6,13)),"A",2,3,4,5,6,7,8,9,10,"J","Q","K","A")&amp;CHOOSE(ROUNDUP(D6/13,0),"♠","♥","♣","♦")</f>
        <v>3♦</v>
      </c>
      <c r="E5" s="9" t="str">
        <f>CHOOSE(IF(MOD(E6,13)=0,13,MOD(E6,13)),"A",2,3,4,5,6,7,8,9,10,"J","Q","K","A")&amp;CHOOSE(ROUNDUP(E6/13,0),"♠","♥","♣","♦")</f>
        <v>Q♠</v>
      </c>
      <c r="F5" s="9" t="str">
        <f>CHOOSE(IF(MOD(F6,13)=0,13,MOD(F6,13)),"A",2,3,4,5,6,7,8,9,10,"J","Q","K","A")&amp;CHOOSE(ROUNDUP(F6/13,0),"♠","♥","♣","♦")</f>
        <v>A♣</v>
      </c>
      <c r="G5" s="9" t="str">
        <f>CHOOSE(IF(MOD(G6,13)=0,13,MOD(G6,13)),"A",2,3,4,5,6,7,8,9,10,"J","Q","K","A")&amp;CHOOSE(ROUNDUP(G6/13,0),"♠","♥","♣","♦")</f>
        <v>Q♦</v>
      </c>
      <c r="H5" s="23" t="str">
        <f>IF(E2=1,"Duplicate cards error!",Compare21!X1)</f>
        <v>Two pair, Queens and Threes</v>
      </c>
      <c r="I5" s="24"/>
      <c r="J5" s="24"/>
      <c r="K5" s="22"/>
      <c r="L5" s="22"/>
      <c r="M5" s="22"/>
      <c r="N5" s="22"/>
      <c r="O5" s="22"/>
      <c r="P5" s="22"/>
      <c r="Q5" s="22"/>
    </row>
    <row r="6" spans="1:17" ht="15">
      <c r="A6" s="13"/>
      <c r="B6" s="13"/>
      <c r="C6" s="17">
        <f>Compare21!G1</f>
        <v>3</v>
      </c>
      <c r="D6" s="17">
        <f>Compare21!H1</f>
        <v>42</v>
      </c>
      <c r="E6" s="17">
        <f>Compare21!I1</f>
        <v>12</v>
      </c>
      <c r="F6" s="17">
        <f>Compare21!J1</f>
        <v>27</v>
      </c>
      <c r="G6" s="17">
        <f>Compare21!K1</f>
        <v>51</v>
      </c>
      <c r="H6" s="13"/>
      <c r="I6" s="13"/>
      <c r="J6" s="13"/>
      <c r="K6" s="22"/>
      <c r="L6" s="22"/>
      <c r="M6" s="22"/>
      <c r="N6" s="22"/>
      <c r="O6" s="22"/>
      <c r="P6" s="22"/>
      <c r="Q6" s="22"/>
    </row>
    <row r="7" spans="1:15" ht="25.5" customHeight="1">
      <c r="A7" s="25" t="s">
        <v>94</v>
      </c>
      <c r="B7" s="25"/>
      <c r="C7" s="25"/>
      <c r="D7" s="25"/>
      <c r="E7" s="25"/>
      <c r="F7" s="25"/>
      <c r="G7" s="25"/>
      <c r="H7" s="25"/>
      <c r="I7" s="13"/>
      <c r="J7" s="14" t="s">
        <v>88</v>
      </c>
      <c r="K7" s="13"/>
      <c r="L7" s="13"/>
      <c r="M7" s="13"/>
      <c r="N7" s="17">
        <f>Compare21!M1</f>
        <v>3</v>
      </c>
      <c r="O7" s="17">
        <f>Compare21!L2</f>
        <v>11549600</v>
      </c>
    </row>
    <row r="8" spans="1:17" s="4" customFormat="1" ht="18.75">
      <c r="A8" s="25"/>
      <c r="B8" s="25"/>
      <c r="C8" s="25"/>
      <c r="D8" s="25"/>
      <c r="E8" s="25"/>
      <c r="F8" s="25"/>
      <c r="G8" s="25"/>
      <c r="H8" s="25"/>
      <c r="I8" s="17">
        <v>9</v>
      </c>
      <c r="J8" s="26" t="s">
        <v>57</v>
      </c>
      <c r="K8" s="26"/>
      <c r="L8" s="15">
        <f aca="true" t="shared" si="0" ref="L8:L16">IF($N$7=I8,"In the top "&amp;100*ROUND(1-(N8+(N7-N8)*($O$7-O8)/(O7-O8)),3)&amp;"% of hands","")</f>
      </c>
      <c r="M8" s="16">
        <f aca="true" t="shared" si="1" ref="M8:M16">IF($N$7=I8,"←","")</f>
      </c>
      <c r="N8" s="17">
        <v>1</v>
      </c>
      <c r="O8" s="17">
        <v>30320000</v>
      </c>
      <c r="P8" s="17"/>
      <c r="Q8" s="17"/>
    </row>
    <row r="9" spans="1:17" s="4" customFormat="1" ht="18.75">
      <c r="A9" s="25"/>
      <c r="B9" s="25"/>
      <c r="C9" s="25"/>
      <c r="D9" s="25"/>
      <c r="E9" s="25"/>
      <c r="F9" s="25"/>
      <c r="G9" s="25"/>
      <c r="H9" s="25"/>
      <c r="I9" s="17">
        <v>8</v>
      </c>
      <c r="J9" s="26" t="s">
        <v>89</v>
      </c>
      <c r="K9" s="26"/>
      <c r="L9" s="15">
        <f t="shared" si="0"/>
      </c>
      <c r="M9" s="16">
        <f t="shared" si="1"/>
      </c>
      <c r="N9" s="17">
        <v>0.9999846092283067</v>
      </c>
      <c r="O9" s="17">
        <v>26880000</v>
      </c>
      <c r="P9" s="17"/>
      <c r="Q9" s="17"/>
    </row>
    <row r="10" spans="1:17" s="4" customFormat="1" ht="18.75">
      <c r="A10" s="25"/>
      <c r="B10" s="25"/>
      <c r="C10" s="25"/>
      <c r="D10" s="25"/>
      <c r="E10" s="25"/>
      <c r="F10" s="25"/>
      <c r="G10" s="25"/>
      <c r="H10" s="25"/>
      <c r="I10" s="17">
        <v>7</v>
      </c>
      <c r="J10" s="26" t="s">
        <v>58</v>
      </c>
      <c r="K10" s="26"/>
      <c r="L10" s="15">
        <f t="shared" si="0"/>
      </c>
      <c r="M10" s="16">
        <f t="shared" si="1"/>
      </c>
      <c r="N10" s="17">
        <v>0.9997445131898913</v>
      </c>
      <c r="O10" s="17">
        <v>24098666.666666668</v>
      </c>
      <c r="P10" s="17"/>
      <c r="Q10" s="17"/>
    </row>
    <row r="11" spans="1:17" s="4" customFormat="1" ht="18.75">
      <c r="A11" s="25"/>
      <c r="B11" s="25"/>
      <c r="C11" s="25"/>
      <c r="D11" s="25"/>
      <c r="E11" s="25"/>
      <c r="F11" s="25"/>
      <c r="G11" s="25"/>
      <c r="H11" s="25"/>
      <c r="I11" s="17">
        <v>6</v>
      </c>
      <c r="J11" s="26" t="s">
        <v>59</v>
      </c>
      <c r="K11" s="26"/>
      <c r="L11" s="15">
        <f t="shared" si="0"/>
      </c>
      <c r="M11" s="16">
        <f t="shared" si="1"/>
      </c>
      <c r="N11" s="17">
        <v>0.9983039369593991</v>
      </c>
      <c r="O11" s="17">
        <v>20800000</v>
      </c>
      <c r="P11" s="17"/>
      <c r="Q11" s="17"/>
    </row>
    <row r="12" spans="1:17" s="4" customFormat="1" ht="18.75">
      <c r="A12" s="25"/>
      <c r="B12" s="25"/>
      <c r="C12" s="25"/>
      <c r="D12" s="25"/>
      <c r="E12" s="25"/>
      <c r="F12" s="25"/>
      <c r="G12" s="25"/>
      <c r="H12" s="25"/>
      <c r="I12" s="17">
        <v>5</v>
      </c>
      <c r="J12" s="26" t="s">
        <v>60</v>
      </c>
      <c r="K12" s="26"/>
      <c r="L12" s="15">
        <f t="shared" si="0"/>
      </c>
      <c r="M12" s="16">
        <f t="shared" si="1"/>
      </c>
      <c r="N12" s="17">
        <v>0.9963385354141656</v>
      </c>
      <c r="O12" s="17">
        <v>17520000</v>
      </c>
      <c r="P12" s="17"/>
      <c r="Q12" s="17"/>
    </row>
    <row r="13" spans="1:17" s="4" customFormat="1" ht="18.75">
      <c r="A13" s="25"/>
      <c r="B13" s="25"/>
      <c r="C13" s="25"/>
      <c r="D13" s="25"/>
      <c r="E13" s="25"/>
      <c r="F13" s="25"/>
      <c r="G13" s="25"/>
      <c r="H13" s="25"/>
      <c r="I13" s="17">
        <v>4</v>
      </c>
      <c r="J13" s="26" t="s">
        <v>90</v>
      </c>
      <c r="K13" s="26"/>
      <c r="L13" s="15">
        <f t="shared" si="0"/>
      </c>
      <c r="M13" s="16">
        <f t="shared" si="1"/>
      </c>
      <c r="N13" s="17">
        <v>0.992413888632376</v>
      </c>
      <c r="O13" s="17">
        <v>14080000</v>
      </c>
      <c r="P13" s="17"/>
      <c r="Q13" s="17"/>
    </row>
    <row r="14" spans="1:17" s="4" customFormat="1" ht="18.75">
      <c r="A14" s="25"/>
      <c r="B14" s="25"/>
      <c r="C14" s="25"/>
      <c r="D14" s="25"/>
      <c r="E14" s="25"/>
      <c r="F14" s="25"/>
      <c r="G14" s="25"/>
      <c r="H14" s="25"/>
      <c r="I14" s="17">
        <v>3</v>
      </c>
      <c r="J14" s="26" t="s">
        <v>91</v>
      </c>
      <c r="K14" s="26"/>
      <c r="L14" s="15" t="str">
        <f t="shared" si="0"/>
        <v>In the top 2.7% of hands</v>
      </c>
      <c r="M14" s="16" t="str">
        <f t="shared" si="1"/>
        <v>←</v>
      </c>
      <c r="N14" s="17">
        <v>0.9712854372518238</v>
      </c>
      <c r="O14" s="17">
        <v>11298666.666666666</v>
      </c>
      <c r="P14" s="17"/>
      <c r="Q14" s="17"/>
    </row>
    <row r="15" spans="1:17" s="4" customFormat="1" ht="18.75">
      <c r="A15" s="25"/>
      <c r="B15" s="25"/>
      <c r="C15" s="25"/>
      <c r="D15" s="25"/>
      <c r="E15" s="25"/>
      <c r="F15" s="25"/>
      <c r="G15" s="25"/>
      <c r="H15" s="25"/>
      <c r="I15" s="17">
        <v>2</v>
      </c>
      <c r="J15" s="26" t="s">
        <v>62</v>
      </c>
      <c r="K15" s="26"/>
      <c r="L15" s="15">
        <f t="shared" si="0"/>
      </c>
      <c r="M15" s="16">
        <f t="shared" si="1"/>
      </c>
      <c r="N15" s="17">
        <v>0.9237464216455813</v>
      </c>
      <c r="O15" s="17">
        <v>7680000</v>
      </c>
      <c r="P15" s="17"/>
      <c r="Q15" s="17"/>
    </row>
    <row r="16" spans="1:17" s="4" customFormat="1" ht="18.75">
      <c r="A16" s="25"/>
      <c r="B16" s="25"/>
      <c r="C16" s="25"/>
      <c r="D16" s="25"/>
      <c r="E16" s="25"/>
      <c r="F16" s="25"/>
      <c r="G16" s="25"/>
      <c r="H16" s="25"/>
      <c r="I16" s="17">
        <v>1</v>
      </c>
      <c r="J16" s="26" t="s">
        <v>92</v>
      </c>
      <c r="K16" s="26"/>
      <c r="L16" s="15">
        <f t="shared" si="0"/>
      </c>
      <c r="M16" s="16">
        <f t="shared" si="1"/>
      </c>
      <c r="N16" s="17">
        <v>0.5011773940345369</v>
      </c>
      <c r="O16" s="17">
        <v>4880000</v>
      </c>
      <c r="P16" s="17"/>
      <c r="Q16" s="17"/>
    </row>
    <row r="17" spans="1:17" s="4" customFormat="1" ht="0.75" customHeight="1">
      <c r="A17" s="17"/>
      <c r="B17" s="17"/>
      <c r="C17" s="17"/>
      <c r="D17" s="17"/>
      <c r="E17" s="17"/>
      <c r="F17" s="17"/>
      <c r="G17" s="17"/>
      <c r="H17" s="17"/>
      <c r="I17" s="17"/>
      <c r="J17" s="17"/>
      <c r="K17" s="17"/>
      <c r="L17" s="17"/>
      <c r="M17" s="17"/>
      <c r="N17" s="17"/>
      <c r="O17" s="17"/>
      <c r="P17" s="17"/>
      <c r="Q17" s="17"/>
    </row>
    <row r="18" spans="1:17" s="4" customFormat="1" ht="0.75" customHeight="1">
      <c r="A18" s="17"/>
      <c r="B18" s="17"/>
      <c r="C18" s="17"/>
      <c r="D18" s="17"/>
      <c r="E18" s="17"/>
      <c r="F18" s="17"/>
      <c r="G18" s="17"/>
      <c r="H18" s="17"/>
      <c r="I18" s="17"/>
      <c r="J18" s="17"/>
      <c r="K18" s="17"/>
      <c r="L18" s="17"/>
      <c r="M18" s="17"/>
      <c r="N18" s="17"/>
      <c r="O18" s="17"/>
      <c r="P18" s="17"/>
      <c r="Q18" s="17"/>
    </row>
    <row r="19" spans="1:17" s="4" customFormat="1" ht="0.75" customHeight="1">
      <c r="A19" s="17"/>
      <c r="B19" s="17"/>
      <c r="C19" s="17"/>
      <c r="D19" s="17"/>
      <c r="E19" s="17"/>
      <c r="F19" s="17"/>
      <c r="G19" s="17"/>
      <c r="H19" s="17"/>
      <c r="I19" s="17"/>
      <c r="J19" s="17"/>
      <c r="K19" s="17"/>
      <c r="L19" s="17"/>
      <c r="M19" s="17"/>
      <c r="N19" s="17"/>
      <c r="O19" s="17"/>
      <c r="P19" s="17"/>
      <c r="Q19" s="17"/>
    </row>
    <row r="20" spans="1:17" s="4" customFormat="1" ht="0.75" customHeight="1">
      <c r="A20" s="17"/>
      <c r="B20" s="17"/>
      <c r="C20" s="17"/>
      <c r="D20" s="17"/>
      <c r="E20" s="17"/>
      <c r="F20" s="17"/>
      <c r="G20" s="17"/>
      <c r="H20" s="17"/>
      <c r="I20" s="17"/>
      <c r="J20" s="17"/>
      <c r="K20" s="17"/>
      <c r="L20" s="17"/>
      <c r="M20" s="17"/>
      <c r="N20" s="17"/>
      <c r="O20" s="17"/>
      <c r="P20" s="17"/>
      <c r="Q20" s="17"/>
    </row>
    <row r="21" spans="1:17" s="4" customFormat="1" ht="0.75" customHeight="1">
      <c r="A21" s="17"/>
      <c r="B21" s="17"/>
      <c r="C21" s="17"/>
      <c r="D21" s="17"/>
      <c r="E21" s="17"/>
      <c r="F21" s="17"/>
      <c r="G21" s="17"/>
      <c r="H21" s="17"/>
      <c r="I21" s="17"/>
      <c r="J21" s="17"/>
      <c r="K21" s="17"/>
      <c r="L21" s="17"/>
      <c r="M21" s="17"/>
      <c r="N21" s="17"/>
      <c r="O21" s="17"/>
      <c r="P21" s="17"/>
      <c r="Q21" s="17"/>
    </row>
    <row r="22" spans="9:16" s="17" customFormat="1" ht="0.75" customHeight="1">
      <c r="I22" s="17" t="b">
        <f>COUNTIF($F$42:$F$46,F28)=1</f>
        <v>0</v>
      </c>
      <c r="J22" s="17" t="b">
        <f>COUNTIF($F$42:$F$46,F29)=1</f>
        <v>1</v>
      </c>
      <c r="L22" s="17" t="b">
        <f>COUNTIF($F$42:$F$46,F30)=1</f>
        <v>1</v>
      </c>
      <c r="M22" s="17" t="b">
        <f>COUNTIF($F$42:$F$46,F31)=1</f>
        <v>1</v>
      </c>
      <c r="N22" s="17" t="b">
        <f>COUNTIF($F$42:$F$46,F32)=1</f>
        <v>1</v>
      </c>
      <c r="O22" s="17" t="b">
        <f>COUNTIF($F$42:$F$46,F33)=1</f>
        <v>0</v>
      </c>
      <c r="P22" s="17" t="b">
        <f>COUNTIF($F$42:$F$46,F34)=1</f>
        <v>1</v>
      </c>
    </row>
    <row r="23" spans="8:17" s="17" customFormat="1" ht="0.75" customHeight="1">
      <c r="H23" s="18" t="s">
        <v>56</v>
      </c>
      <c r="I23" s="18"/>
      <c r="J23" s="18"/>
      <c r="K23" s="18"/>
      <c r="L23" s="18"/>
      <c r="M23" s="18" t="s">
        <v>79</v>
      </c>
      <c r="N23" s="18"/>
      <c r="O23" s="18"/>
      <c r="P23" s="18"/>
      <c r="Q23" s="18"/>
    </row>
    <row r="24" spans="7:17" s="17" customFormat="1" ht="0.75" customHeight="1">
      <c r="G24" s="19"/>
      <c r="H24" s="18">
        <v>3</v>
      </c>
      <c r="I24" s="18">
        <v>4</v>
      </c>
      <c r="J24" s="18">
        <v>5</v>
      </c>
      <c r="K24" s="18">
        <v>6</v>
      </c>
      <c r="L24" s="18">
        <v>7</v>
      </c>
      <c r="M24" s="18">
        <f aca="true" t="shared" si="2" ref="M24:M44">LOOKUP(H24,$A$28:$A$34,$F$28:$F$34)</f>
        <v>42</v>
      </c>
      <c r="N24" s="18">
        <f aca="true" t="shared" si="3" ref="N24:N44">LOOKUP(I24,$A$28:$A$34,$F$28:$F$34)</f>
        <v>12</v>
      </c>
      <c r="O24" s="18">
        <f aca="true" t="shared" si="4" ref="O24:O44">LOOKUP(J24,$A$28:$A$34,$F$28:$F$34)</f>
        <v>27</v>
      </c>
      <c r="P24" s="18">
        <f aca="true" t="shared" si="5" ref="P24:P44">LOOKUP(K24,$A$28:$A$34,$F$28:$F$34)</f>
        <v>13</v>
      </c>
      <c r="Q24" s="18">
        <f aca="true" t="shared" si="6" ref="Q24:Q44">LOOKUP(L24,$A$28:$A$34,$F$28:$F$34)</f>
        <v>51</v>
      </c>
    </row>
    <row r="25" spans="7:17" s="17" customFormat="1" ht="0.75" customHeight="1">
      <c r="G25" s="19"/>
      <c r="H25" s="18">
        <v>2</v>
      </c>
      <c r="I25" s="18">
        <v>4</v>
      </c>
      <c r="J25" s="18">
        <v>5</v>
      </c>
      <c r="K25" s="18">
        <v>6</v>
      </c>
      <c r="L25" s="18">
        <v>7</v>
      </c>
      <c r="M25" s="18">
        <f t="shared" si="2"/>
        <v>3</v>
      </c>
      <c r="N25" s="18">
        <f t="shared" si="3"/>
        <v>12</v>
      </c>
      <c r="O25" s="18">
        <f t="shared" si="4"/>
        <v>27</v>
      </c>
      <c r="P25" s="18">
        <f t="shared" si="5"/>
        <v>13</v>
      </c>
      <c r="Q25" s="18">
        <f t="shared" si="6"/>
        <v>51</v>
      </c>
    </row>
    <row r="26" spans="7:17" s="17" customFormat="1" ht="0.75" customHeight="1">
      <c r="G26" s="19"/>
      <c r="H26" s="18">
        <v>2</v>
      </c>
      <c r="I26" s="18">
        <v>3</v>
      </c>
      <c r="J26" s="18">
        <v>5</v>
      </c>
      <c r="K26" s="18">
        <v>6</v>
      </c>
      <c r="L26" s="18">
        <v>7</v>
      </c>
      <c r="M26" s="18">
        <f t="shared" si="2"/>
        <v>3</v>
      </c>
      <c r="N26" s="18">
        <f t="shared" si="3"/>
        <v>42</v>
      </c>
      <c r="O26" s="18">
        <f t="shared" si="4"/>
        <v>27</v>
      </c>
      <c r="P26" s="18">
        <f t="shared" si="5"/>
        <v>13</v>
      </c>
      <c r="Q26" s="18">
        <f t="shared" si="6"/>
        <v>51</v>
      </c>
    </row>
    <row r="27" spans="7:17" s="17" customFormat="1" ht="0.75" customHeight="1">
      <c r="G27" s="19"/>
      <c r="H27" s="18">
        <v>2</v>
      </c>
      <c r="I27" s="18">
        <v>3</v>
      </c>
      <c r="J27" s="18">
        <v>4</v>
      </c>
      <c r="K27" s="18">
        <v>6</v>
      </c>
      <c r="L27" s="18">
        <v>7</v>
      </c>
      <c r="M27" s="18">
        <f t="shared" si="2"/>
        <v>3</v>
      </c>
      <c r="N27" s="18">
        <f t="shared" si="3"/>
        <v>42</v>
      </c>
      <c r="O27" s="18">
        <f t="shared" si="4"/>
        <v>12</v>
      </c>
      <c r="P27" s="18">
        <f t="shared" si="5"/>
        <v>13</v>
      </c>
      <c r="Q27" s="18">
        <f t="shared" si="6"/>
        <v>51</v>
      </c>
    </row>
    <row r="28" spans="1:17" s="17" customFormat="1" ht="0.75" customHeight="1">
      <c r="A28" s="17">
        <v>1</v>
      </c>
      <c r="B28" s="18" t="s">
        <v>4</v>
      </c>
      <c r="C28" s="17">
        <f ca="1">RAND()</f>
        <v>0.8505881630870464</v>
      </c>
      <c r="D28" s="17">
        <f aca="true" t="shared" si="7" ref="D28:D59">MATCH(LARGE($C$28:$C$79,A28),$C$28:$C$79,0)</f>
        <v>21</v>
      </c>
      <c r="E28" s="17">
        <v>5</v>
      </c>
      <c r="F28" s="17">
        <f>IF(ISERROR(MATCH(C3,$B$28:$B$79,0)),MATCH(C3,$G$28:$G$79,0),MATCH(C3,$B$28:$B$79,0))</f>
        <v>5</v>
      </c>
      <c r="G28" s="19" t="s">
        <v>95</v>
      </c>
      <c r="H28" s="18">
        <v>2</v>
      </c>
      <c r="I28" s="18">
        <v>3</v>
      </c>
      <c r="J28" s="18">
        <v>4</v>
      </c>
      <c r="K28" s="18">
        <v>5</v>
      </c>
      <c r="L28" s="18">
        <v>7</v>
      </c>
      <c r="M28" s="18">
        <f t="shared" si="2"/>
        <v>3</v>
      </c>
      <c r="N28" s="18">
        <f t="shared" si="3"/>
        <v>42</v>
      </c>
      <c r="O28" s="18">
        <f t="shared" si="4"/>
        <v>12</v>
      </c>
      <c r="P28" s="18">
        <f t="shared" si="5"/>
        <v>27</v>
      </c>
      <c r="Q28" s="18">
        <f t="shared" si="6"/>
        <v>51</v>
      </c>
    </row>
    <row r="29" spans="1:17" s="17" customFormat="1" ht="0.75" customHeight="1">
      <c r="A29" s="17">
        <v>2</v>
      </c>
      <c r="B29" s="18" t="s">
        <v>5</v>
      </c>
      <c r="C29" s="17">
        <f aca="true" ca="1" t="shared" si="8" ref="C29:C79">RAND()</f>
        <v>0.9426614031751006</v>
      </c>
      <c r="D29" s="17">
        <f t="shared" si="7"/>
        <v>46</v>
      </c>
      <c r="E29" s="17">
        <v>3</v>
      </c>
      <c r="F29" s="17">
        <f>IF(ISERROR(MATCH(D3,$B$28:$B$79,0)),MATCH(D3,$G$28:$G$79,0),MATCH(D3,$B$28:$B$79,0))</f>
        <v>3</v>
      </c>
      <c r="G29" s="19" t="s">
        <v>96</v>
      </c>
      <c r="H29" s="18">
        <v>2</v>
      </c>
      <c r="I29" s="18">
        <v>3</v>
      </c>
      <c r="J29" s="18">
        <v>4</v>
      </c>
      <c r="K29" s="18">
        <v>5</v>
      </c>
      <c r="L29" s="18">
        <v>6</v>
      </c>
      <c r="M29" s="18">
        <f t="shared" si="2"/>
        <v>3</v>
      </c>
      <c r="N29" s="18">
        <f t="shared" si="3"/>
        <v>42</v>
      </c>
      <c r="O29" s="18">
        <f t="shared" si="4"/>
        <v>12</v>
      </c>
      <c r="P29" s="18">
        <f t="shared" si="5"/>
        <v>27</v>
      </c>
      <c r="Q29" s="18">
        <f t="shared" si="6"/>
        <v>13</v>
      </c>
    </row>
    <row r="30" spans="1:17" s="17" customFormat="1" ht="0.75" customHeight="1">
      <c r="A30" s="17">
        <v>3</v>
      </c>
      <c r="B30" s="18" t="s">
        <v>6</v>
      </c>
      <c r="C30" s="17">
        <f ca="1" t="shared" si="8"/>
        <v>0.19581197971229702</v>
      </c>
      <c r="D30" s="17">
        <f t="shared" si="7"/>
        <v>10</v>
      </c>
      <c r="E30" s="17">
        <v>42</v>
      </c>
      <c r="F30" s="17">
        <f>IF(ISERROR(MATCH(F3,$B$28:$B$79,0)),MATCH(F3,$G$28:$G$79,0),MATCH(F3,$B$28:$B$79,0))</f>
        <v>42</v>
      </c>
      <c r="G30" s="19" t="str">
        <f aca="true" t="shared" si="9" ref="G30:G37">A30&amp;"S"</f>
        <v>3S</v>
      </c>
      <c r="H30" s="18">
        <v>1</v>
      </c>
      <c r="I30" s="18">
        <v>4</v>
      </c>
      <c r="J30" s="18">
        <v>5</v>
      </c>
      <c r="K30" s="18">
        <v>6</v>
      </c>
      <c r="L30" s="18">
        <v>7</v>
      </c>
      <c r="M30" s="18">
        <f t="shared" si="2"/>
        <v>5</v>
      </c>
      <c r="N30" s="18">
        <f t="shared" si="3"/>
        <v>12</v>
      </c>
      <c r="O30" s="18">
        <f t="shared" si="4"/>
        <v>27</v>
      </c>
      <c r="P30" s="18">
        <f t="shared" si="5"/>
        <v>13</v>
      </c>
      <c r="Q30" s="18">
        <f t="shared" si="6"/>
        <v>51</v>
      </c>
    </row>
    <row r="31" spans="1:17" s="17" customFormat="1" ht="0.75" customHeight="1">
      <c r="A31" s="17">
        <v>4</v>
      </c>
      <c r="B31" s="18" t="s">
        <v>7</v>
      </c>
      <c r="C31" s="17">
        <f ca="1" t="shared" si="8"/>
        <v>0.4934580561802342</v>
      </c>
      <c r="D31" s="17">
        <f t="shared" si="7"/>
        <v>2</v>
      </c>
      <c r="E31" s="17">
        <v>12</v>
      </c>
      <c r="F31" s="17">
        <f>IF(ISERROR(MATCH(G3,$B$28:$B$79,0)),MATCH(G3,$G$28:$G$79,0),MATCH(G3,$B$28:$B$79,0))</f>
        <v>12</v>
      </c>
      <c r="G31" s="19" t="str">
        <f t="shared" si="9"/>
        <v>4S</v>
      </c>
      <c r="H31" s="18">
        <v>1</v>
      </c>
      <c r="I31" s="18">
        <v>3</v>
      </c>
      <c r="J31" s="18">
        <v>5</v>
      </c>
      <c r="K31" s="18">
        <v>6</v>
      </c>
      <c r="L31" s="18">
        <v>7</v>
      </c>
      <c r="M31" s="18">
        <f t="shared" si="2"/>
        <v>5</v>
      </c>
      <c r="N31" s="18">
        <f t="shared" si="3"/>
        <v>42</v>
      </c>
      <c r="O31" s="18">
        <f t="shared" si="4"/>
        <v>27</v>
      </c>
      <c r="P31" s="18">
        <f t="shared" si="5"/>
        <v>13</v>
      </c>
      <c r="Q31" s="18">
        <f t="shared" si="6"/>
        <v>51</v>
      </c>
    </row>
    <row r="32" spans="1:17" s="17" customFormat="1" ht="0.75" customHeight="1">
      <c r="A32" s="17">
        <v>5</v>
      </c>
      <c r="B32" s="18" t="s">
        <v>8</v>
      </c>
      <c r="C32" s="17">
        <f ca="1" t="shared" si="8"/>
        <v>0.29425179970119597</v>
      </c>
      <c r="D32" s="17">
        <f t="shared" si="7"/>
        <v>12</v>
      </c>
      <c r="E32" s="17">
        <v>27</v>
      </c>
      <c r="F32" s="17">
        <f>IF(ISERROR(MATCH(H3,$B$28:$B$79,0)),MATCH(H3,$G$28:$G$79,0),MATCH(H3,$B$28:$B$79,0))</f>
        <v>27</v>
      </c>
      <c r="G32" s="19" t="str">
        <f t="shared" si="9"/>
        <v>5S</v>
      </c>
      <c r="H32" s="18">
        <v>1</v>
      </c>
      <c r="I32" s="18">
        <v>3</v>
      </c>
      <c r="J32" s="18">
        <v>4</v>
      </c>
      <c r="K32" s="18">
        <v>6</v>
      </c>
      <c r="L32" s="18">
        <v>7</v>
      </c>
      <c r="M32" s="18">
        <f t="shared" si="2"/>
        <v>5</v>
      </c>
      <c r="N32" s="18">
        <f t="shared" si="3"/>
        <v>42</v>
      </c>
      <c r="O32" s="18">
        <f t="shared" si="4"/>
        <v>12</v>
      </c>
      <c r="P32" s="18">
        <f t="shared" si="5"/>
        <v>13</v>
      </c>
      <c r="Q32" s="18">
        <f t="shared" si="6"/>
        <v>51</v>
      </c>
    </row>
    <row r="33" spans="1:17" s="17" customFormat="1" ht="0.75" customHeight="1">
      <c r="A33" s="17">
        <v>6</v>
      </c>
      <c r="B33" s="18" t="s">
        <v>9</v>
      </c>
      <c r="C33" s="17">
        <f ca="1" t="shared" si="8"/>
        <v>0.5807237364130673</v>
      </c>
      <c r="D33" s="17">
        <f t="shared" si="7"/>
        <v>15</v>
      </c>
      <c r="E33" s="17">
        <v>13</v>
      </c>
      <c r="F33" s="17">
        <f>IF(ISERROR(MATCH(I3,$B$28:$B$79,0)),MATCH(I3,$G$28:$G$79,0),MATCH(I3,$B$28:$B$79,0))</f>
        <v>13</v>
      </c>
      <c r="G33" s="19" t="str">
        <f t="shared" si="9"/>
        <v>6S</v>
      </c>
      <c r="H33" s="18">
        <v>1</v>
      </c>
      <c r="I33" s="18">
        <v>3</v>
      </c>
      <c r="J33" s="18">
        <v>4</v>
      </c>
      <c r="K33" s="18">
        <v>5</v>
      </c>
      <c r="L33" s="18">
        <v>7</v>
      </c>
      <c r="M33" s="18">
        <f t="shared" si="2"/>
        <v>5</v>
      </c>
      <c r="N33" s="18">
        <f t="shared" si="3"/>
        <v>42</v>
      </c>
      <c r="O33" s="18">
        <f t="shared" si="4"/>
        <v>12</v>
      </c>
      <c r="P33" s="18">
        <f t="shared" si="5"/>
        <v>27</v>
      </c>
      <c r="Q33" s="18">
        <f t="shared" si="6"/>
        <v>51</v>
      </c>
    </row>
    <row r="34" spans="1:17" s="17" customFormat="1" ht="0.75" customHeight="1">
      <c r="A34" s="17">
        <v>7</v>
      </c>
      <c r="B34" s="18" t="s">
        <v>10</v>
      </c>
      <c r="C34" s="17">
        <f ca="1" t="shared" si="8"/>
        <v>0.25988344828231646</v>
      </c>
      <c r="D34" s="17">
        <f t="shared" si="7"/>
        <v>42</v>
      </c>
      <c r="E34" s="17">
        <v>51</v>
      </c>
      <c r="F34" s="17">
        <f>IF(ISERROR(MATCH(J3,$B$28:$B$79,0)),MATCH(J3,$G$28:$G$79,0),MATCH(J3,$B$28:$B$79,0))</f>
        <v>51</v>
      </c>
      <c r="G34" s="19" t="str">
        <f t="shared" si="9"/>
        <v>7S</v>
      </c>
      <c r="H34" s="18">
        <v>1</v>
      </c>
      <c r="I34" s="18">
        <v>3</v>
      </c>
      <c r="J34" s="18">
        <v>4</v>
      </c>
      <c r="K34" s="18">
        <v>5</v>
      </c>
      <c r="L34" s="18">
        <v>6</v>
      </c>
      <c r="M34" s="18">
        <f t="shared" si="2"/>
        <v>5</v>
      </c>
      <c r="N34" s="18">
        <f t="shared" si="3"/>
        <v>42</v>
      </c>
      <c r="O34" s="18">
        <f t="shared" si="4"/>
        <v>12</v>
      </c>
      <c r="P34" s="18">
        <f t="shared" si="5"/>
        <v>27</v>
      </c>
      <c r="Q34" s="18">
        <f t="shared" si="6"/>
        <v>13</v>
      </c>
    </row>
    <row r="35" spans="1:17" s="17" customFormat="1" ht="0.75" customHeight="1">
      <c r="A35" s="17">
        <v>8</v>
      </c>
      <c r="B35" s="18" t="s">
        <v>11</v>
      </c>
      <c r="C35" s="17">
        <f ca="1" t="shared" si="8"/>
        <v>0.30592036937147005</v>
      </c>
      <c r="D35" s="17">
        <f t="shared" si="7"/>
        <v>35</v>
      </c>
      <c r="E35" s="17">
        <v>6</v>
      </c>
      <c r="F35" s="17">
        <f aca="true" t="shared" si="10" ref="F35:F41">COUNTIF($F$28:$F$34,F28)</f>
        <v>1</v>
      </c>
      <c r="G35" s="19" t="str">
        <f t="shared" si="9"/>
        <v>8S</v>
      </c>
      <c r="H35" s="18">
        <v>1</v>
      </c>
      <c r="I35" s="18">
        <v>2</v>
      </c>
      <c r="J35" s="18">
        <v>5</v>
      </c>
      <c r="K35" s="18">
        <v>6</v>
      </c>
      <c r="L35" s="18">
        <v>7</v>
      </c>
      <c r="M35" s="18">
        <f t="shared" si="2"/>
        <v>5</v>
      </c>
      <c r="N35" s="18">
        <f t="shared" si="3"/>
        <v>3</v>
      </c>
      <c r="O35" s="18">
        <f t="shared" si="4"/>
        <v>27</v>
      </c>
      <c r="P35" s="18">
        <f t="shared" si="5"/>
        <v>13</v>
      </c>
      <c r="Q35" s="18">
        <f t="shared" si="6"/>
        <v>51</v>
      </c>
    </row>
    <row r="36" spans="1:17" s="17" customFormat="1" ht="0.75" customHeight="1">
      <c r="A36" s="17">
        <v>9</v>
      </c>
      <c r="B36" s="18" t="s">
        <v>12</v>
      </c>
      <c r="C36" s="17">
        <f ca="1" t="shared" si="8"/>
        <v>0.26626741730476855</v>
      </c>
      <c r="D36" s="17">
        <f t="shared" si="7"/>
        <v>1</v>
      </c>
      <c r="E36" s="17">
        <v>52</v>
      </c>
      <c r="F36" s="17">
        <f t="shared" si="10"/>
        <v>1</v>
      </c>
      <c r="G36" s="19" t="str">
        <f t="shared" si="9"/>
        <v>9S</v>
      </c>
      <c r="H36" s="18">
        <v>1</v>
      </c>
      <c r="I36" s="18">
        <v>2</v>
      </c>
      <c r="J36" s="18">
        <v>4</v>
      </c>
      <c r="K36" s="18">
        <v>6</v>
      </c>
      <c r="L36" s="18">
        <v>7</v>
      </c>
      <c r="M36" s="18">
        <f t="shared" si="2"/>
        <v>5</v>
      </c>
      <c r="N36" s="18">
        <f t="shared" si="3"/>
        <v>3</v>
      </c>
      <c r="O36" s="18">
        <f t="shared" si="4"/>
        <v>12</v>
      </c>
      <c r="P36" s="18">
        <f t="shared" si="5"/>
        <v>13</v>
      </c>
      <c r="Q36" s="18">
        <f t="shared" si="6"/>
        <v>51</v>
      </c>
    </row>
    <row r="37" spans="1:17" s="17" customFormat="1" ht="0.75" customHeight="1">
      <c r="A37" s="17">
        <v>10</v>
      </c>
      <c r="B37" s="18" t="s">
        <v>13</v>
      </c>
      <c r="C37" s="17">
        <f ca="1" t="shared" si="8"/>
        <v>0.9440557340705205</v>
      </c>
      <c r="D37" s="17">
        <f t="shared" si="7"/>
        <v>22</v>
      </c>
      <c r="E37" s="17">
        <v>41</v>
      </c>
      <c r="F37" s="17">
        <f t="shared" si="10"/>
        <v>1</v>
      </c>
      <c r="G37" s="19" t="str">
        <f t="shared" si="9"/>
        <v>10S</v>
      </c>
      <c r="H37" s="18">
        <v>1</v>
      </c>
      <c r="I37" s="18">
        <v>2</v>
      </c>
      <c r="J37" s="18">
        <v>4</v>
      </c>
      <c r="K37" s="18">
        <v>5</v>
      </c>
      <c r="L37" s="18">
        <v>7</v>
      </c>
      <c r="M37" s="18">
        <f t="shared" si="2"/>
        <v>5</v>
      </c>
      <c r="N37" s="18">
        <f t="shared" si="3"/>
        <v>3</v>
      </c>
      <c r="O37" s="18">
        <f t="shared" si="4"/>
        <v>12</v>
      </c>
      <c r="P37" s="18">
        <f t="shared" si="5"/>
        <v>27</v>
      </c>
      <c r="Q37" s="18">
        <f t="shared" si="6"/>
        <v>51</v>
      </c>
    </row>
    <row r="38" spans="1:17" s="17" customFormat="1" ht="0.75" customHeight="1">
      <c r="A38" s="17">
        <v>11</v>
      </c>
      <c r="B38" s="18" t="s">
        <v>14</v>
      </c>
      <c r="C38" s="17">
        <f ca="1" t="shared" si="8"/>
        <v>0.3755820520027111</v>
      </c>
      <c r="D38" s="17">
        <f t="shared" si="7"/>
        <v>13</v>
      </c>
      <c r="E38" s="17">
        <v>1</v>
      </c>
      <c r="F38" s="17">
        <f t="shared" si="10"/>
        <v>1</v>
      </c>
      <c r="G38" s="19" t="s">
        <v>97</v>
      </c>
      <c r="H38" s="18">
        <v>1</v>
      </c>
      <c r="I38" s="18">
        <v>2</v>
      </c>
      <c r="J38" s="18">
        <v>4</v>
      </c>
      <c r="K38" s="18">
        <v>5</v>
      </c>
      <c r="L38" s="18">
        <v>6</v>
      </c>
      <c r="M38" s="18">
        <f t="shared" si="2"/>
        <v>5</v>
      </c>
      <c r="N38" s="18">
        <f t="shared" si="3"/>
        <v>3</v>
      </c>
      <c r="O38" s="18">
        <f t="shared" si="4"/>
        <v>12</v>
      </c>
      <c r="P38" s="18">
        <f t="shared" si="5"/>
        <v>27</v>
      </c>
      <c r="Q38" s="18">
        <f t="shared" si="6"/>
        <v>13</v>
      </c>
    </row>
    <row r="39" spans="1:17" s="17" customFormat="1" ht="0.75" customHeight="1">
      <c r="A39" s="17">
        <v>12</v>
      </c>
      <c r="B39" s="18" t="s">
        <v>15</v>
      </c>
      <c r="C39" s="17">
        <f ca="1" t="shared" si="8"/>
        <v>0.9105446314953172</v>
      </c>
      <c r="D39" s="17">
        <f t="shared" si="7"/>
        <v>31</v>
      </c>
      <c r="E39" s="17">
        <v>28</v>
      </c>
      <c r="F39" s="17">
        <f t="shared" si="10"/>
        <v>1</v>
      </c>
      <c r="G39" s="19" t="s">
        <v>98</v>
      </c>
      <c r="H39" s="18">
        <v>1</v>
      </c>
      <c r="I39" s="18">
        <v>2</v>
      </c>
      <c r="J39" s="18">
        <v>3</v>
      </c>
      <c r="K39" s="18">
        <v>6</v>
      </c>
      <c r="L39" s="18">
        <v>7</v>
      </c>
      <c r="M39" s="18">
        <f t="shared" si="2"/>
        <v>5</v>
      </c>
      <c r="N39" s="18">
        <f t="shared" si="3"/>
        <v>3</v>
      </c>
      <c r="O39" s="18">
        <f t="shared" si="4"/>
        <v>42</v>
      </c>
      <c r="P39" s="18">
        <f t="shared" si="5"/>
        <v>13</v>
      </c>
      <c r="Q39" s="18">
        <f t="shared" si="6"/>
        <v>51</v>
      </c>
    </row>
    <row r="40" spans="1:17" s="17" customFormat="1" ht="0.75" customHeight="1">
      <c r="A40" s="17">
        <v>13</v>
      </c>
      <c r="B40" s="18" t="s">
        <v>16</v>
      </c>
      <c r="C40" s="17">
        <f ca="1" t="shared" si="8"/>
        <v>0.8117317892166407</v>
      </c>
      <c r="D40" s="17">
        <f t="shared" si="7"/>
        <v>38</v>
      </c>
      <c r="E40" s="17">
        <v>20</v>
      </c>
      <c r="F40" s="17">
        <f t="shared" si="10"/>
        <v>1</v>
      </c>
      <c r="G40" s="19" t="s">
        <v>99</v>
      </c>
      <c r="H40" s="18">
        <v>1</v>
      </c>
      <c r="I40" s="18">
        <v>2</v>
      </c>
      <c r="J40" s="18">
        <v>3</v>
      </c>
      <c r="K40" s="18">
        <v>5</v>
      </c>
      <c r="L40" s="18">
        <v>7</v>
      </c>
      <c r="M40" s="18">
        <f t="shared" si="2"/>
        <v>5</v>
      </c>
      <c r="N40" s="18">
        <f t="shared" si="3"/>
        <v>3</v>
      </c>
      <c r="O40" s="18">
        <f t="shared" si="4"/>
        <v>42</v>
      </c>
      <c r="P40" s="18">
        <f t="shared" si="5"/>
        <v>27</v>
      </c>
      <c r="Q40" s="18">
        <f t="shared" si="6"/>
        <v>51</v>
      </c>
    </row>
    <row r="41" spans="1:17" s="17" customFormat="1" ht="0.75" customHeight="1">
      <c r="A41" s="17">
        <v>14</v>
      </c>
      <c r="B41" s="18" t="s">
        <v>17</v>
      </c>
      <c r="C41" s="17">
        <f ca="1" t="shared" si="8"/>
        <v>0.4040423355098206</v>
      </c>
      <c r="D41" s="17">
        <f t="shared" si="7"/>
        <v>26</v>
      </c>
      <c r="E41" s="17">
        <v>26</v>
      </c>
      <c r="F41" s="17">
        <f t="shared" si="10"/>
        <v>1</v>
      </c>
      <c r="G41" s="19" t="s">
        <v>100</v>
      </c>
      <c r="H41" s="18">
        <v>1</v>
      </c>
      <c r="I41" s="18">
        <v>2</v>
      </c>
      <c r="J41" s="18">
        <v>3</v>
      </c>
      <c r="K41" s="18">
        <v>5</v>
      </c>
      <c r="L41" s="18">
        <v>6</v>
      </c>
      <c r="M41" s="18">
        <f t="shared" si="2"/>
        <v>5</v>
      </c>
      <c r="N41" s="18">
        <f t="shared" si="3"/>
        <v>3</v>
      </c>
      <c r="O41" s="18">
        <f t="shared" si="4"/>
        <v>42</v>
      </c>
      <c r="P41" s="18">
        <f t="shared" si="5"/>
        <v>27</v>
      </c>
      <c r="Q41" s="18">
        <f t="shared" si="6"/>
        <v>13</v>
      </c>
    </row>
    <row r="42" spans="1:17" s="17" customFormat="1" ht="0.75" customHeight="1">
      <c r="A42" s="17">
        <v>15</v>
      </c>
      <c r="B42" s="18" t="s">
        <v>18</v>
      </c>
      <c r="C42" s="17">
        <f ca="1" t="shared" si="8"/>
        <v>0.8907883676606234</v>
      </c>
      <c r="D42" s="17">
        <f t="shared" si="7"/>
        <v>24</v>
      </c>
      <c r="E42" s="17">
        <v>10</v>
      </c>
      <c r="F42" s="20">
        <f>C6</f>
        <v>3</v>
      </c>
      <c r="G42" s="19" t="str">
        <f>LEFT(B42,1)&amp;"H"</f>
        <v>2H</v>
      </c>
      <c r="H42" s="18">
        <v>1</v>
      </c>
      <c r="I42" s="18">
        <v>2</v>
      </c>
      <c r="J42" s="18">
        <v>3</v>
      </c>
      <c r="K42" s="18">
        <v>4</v>
      </c>
      <c r="L42" s="18">
        <v>7</v>
      </c>
      <c r="M42" s="18">
        <f t="shared" si="2"/>
        <v>5</v>
      </c>
      <c r="N42" s="18">
        <f t="shared" si="3"/>
        <v>3</v>
      </c>
      <c r="O42" s="18">
        <f t="shared" si="4"/>
        <v>42</v>
      </c>
      <c r="P42" s="18">
        <f t="shared" si="5"/>
        <v>12</v>
      </c>
      <c r="Q42" s="18">
        <f t="shared" si="6"/>
        <v>51</v>
      </c>
    </row>
    <row r="43" spans="1:17" s="17" customFormat="1" ht="0.75" customHeight="1">
      <c r="A43" s="17">
        <v>16</v>
      </c>
      <c r="B43" s="18" t="s">
        <v>19</v>
      </c>
      <c r="C43" s="17">
        <f ca="1" t="shared" si="8"/>
        <v>0.11264828937072835</v>
      </c>
      <c r="D43" s="17">
        <f t="shared" si="7"/>
        <v>49</v>
      </c>
      <c r="E43" s="17">
        <v>40</v>
      </c>
      <c r="F43" s="20">
        <f>D6</f>
        <v>42</v>
      </c>
      <c r="G43" s="19" t="str">
        <f aca="true" t="shared" si="11" ref="G43:G54">LEFT(B43,1)&amp;"H"</f>
        <v>3H</v>
      </c>
      <c r="H43" s="18">
        <v>1</v>
      </c>
      <c r="I43" s="18">
        <v>2</v>
      </c>
      <c r="J43" s="18">
        <v>3</v>
      </c>
      <c r="K43" s="18">
        <v>4</v>
      </c>
      <c r="L43" s="18">
        <v>6</v>
      </c>
      <c r="M43" s="18">
        <f t="shared" si="2"/>
        <v>5</v>
      </c>
      <c r="N43" s="18">
        <f t="shared" si="3"/>
        <v>3</v>
      </c>
      <c r="O43" s="18">
        <f t="shared" si="4"/>
        <v>42</v>
      </c>
      <c r="P43" s="18">
        <f t="shared" si="5"/>
        <v>12</v>
      </c>
      <c r="Q43" s="18">
        <f t="shared" si="6"/>
        <v>13</v>
      </c>
    </row>
    <row r="44" spans="1:17" s="17" customFormat="1" ht="0.75" customHeight="1">
      <c r="A44" s="17">
        <v>17</v>
      </c>
      <c r="B44" s="18" t="s">
        <v>20</v>
      </c>
      <c r="C44" s="17">
        <f ca="1" t="shared" si="8"/>
        <v>0.48976236420745956</v>
      </c>
      <c r="D44" s="17">
        <f t="shared" si="7"/>
        <v>41</v>
      </c>
      <c r="E44" s="17">
        <v>14</v>
      </c>
      <c r="F44" s="20">
        <f>E6</f>
        <v>12</v>
      </c>
      <c r="G44" s="19" t="str">
        <f t="shared" si="11"/>
        <v>4H</v>
      </c>
      <c r="H44" s="18">
        <v>1</v>
      </c>
      <c r="I44" s="18">
        <v>2</v>
      </c>
      <c r="J44" s="18">
        <v>3</v>
      </c>
      <c r="K44" s="18">
        <v>4</v>
      </c>
      <c r="L44" s="18">
        <v>5</v>
      </c>
      <c r="M44" s="18">
        <f t="shared" si="2"/>
        <v>5</v>
      </c>
      <c r="N44" s="18">
        <f t="shared" si="3"/>
        <v>3</v>
      </c>
      <c r="O44" s="18">
        <f t="shared" si="4"/>
        <v>42</v>
      </c>
      <c r="P44" s="18">
        <f t="shared" si="5"/>
        <v>12</v>
      </c>
      <c r="Q44" s="18">
        <f t="shared" si="6"/>
        <v>27</v>
      </c>
    </row>
    <row r="45" spans="1:7" s="17" customFormat="1" ht="0.75" customHeight="1">
      <c r="A45" s="17">
        <v>18</v>
      </c>
      <c r="B45" s="18" t="s">
        <v>21</v>
      </c>
      <c r="C45" s="17">
        <f ca="1" t="shared" si="8"/>
        <v>0.01917635701338316</v>
      </c>
      <c r="D45" s="17">
        <f t="shared" si="7"/>
        <v>32</v>
      </c>
      <c r="E45" s="17">
        <v>2</v>
      </c>
      <c r="F45" s="20">
        <f>F6</f>
        <v>27</v>
      </c>
      <c r="G45" s="19" t="str">
        <f t="shared" si="11"/>
        <v>5H</v>
      </c>
    </row>
    <row r="46" spans="1:7" s="17" customFormat="1" ht="0.75" customHeight="1">
      <c r="A46" s="17">
        <v>19</v>
      </c>
      <c r="B46" s="18" t="s">
        <v>22</v>
      </c>
      <c r="C46" s="17">
        <f ca="1" t="shared" si="8"/>
        <v>0.020075526544022004</v>
      </c>
      <c r="D46" s="17">
        <f t="shared" si="7"/>
        <v>44</v>
      </c>
      <c r="E46" s="17">
        <v>43</v>
      </c>
      <c r="F46" s="20">
        <f>G6</f>
        <v>51</v>
      </c>
      <c r="G46" s="19" t="str">
        <f t="shared" si="11"/>
        <v>6H</v>
      </c>
    </row>
    <row r="47" spans="1:7" s="17" customFormat="1" ht="0.75" customHeight="1">
      <c r="A47" s="17">
        <v>20</v>
      </c>
      <c r="B47" s="18" t="s">
        <v>23</v>
      </c>
      <c r="C47" s="17">
        <f ca="1" t="shared" si="8"/>
        <v>0.5565860577057642</v>
      </c>
      <c r="D47" s="17">
        <f t="shared" si="7"/>
        <v>33</v>
      </c>
      <c r="E47" s="17">
        <v>35</v>
      </c>
      <c r="G47" s="19" t="str">
        <f t="shared" si="11"/>
        <v>7H</v>
      </c>
    </row>
    <row r="48" spans="1:7" s="17" customFormat="1" ht="0.75" customHeight="1">
      <c r="A48" s="17">
        <v>21</v>
      </c>
      <c r="B48" s="18" t="s">
        <v>24</v>
      </c>
      <c r="C48" s="17">
        <f ca="1" t="shared" si="8"/>
        <v>0.9946862567772286</v>
      </c>
      <c r="D48" s="17">
        <f t="shared" si="7"/>
        <v>36</v>
      </c>
      <c r="E48" s="17">
        <v>34</v>
      </c>
      <c r="G48" s="19" t="str">
        <f t="shared" si="11"/>
        <v>8H</v>
      </c>
    </row>
    <row r="49" spans="1:7" s="17" customFormat="1" ht="0.75" customHeight="1">
      <c r="A49" s="17">
        <v>22</v>
      </c>
      <c r="B49" s="18" t="s">
        <v>25</v>
      </c>
      <c r="C49" s="17">
        <f ca="1" t="shared" si="8"/>
        <v>0.8502233954998999</v>
      </c>
      <c r="D49" s="17">
        <f t="shared" si="7"/>
        <v>6</v>
      </c>
      <c r="E49" s="17">
        <v>15</v>
      </c>
      <c r="G49" s="19" t="str">
        <f t="shared" si="11"/>
        <v>9H</v>
      </c>
    </row>
    <row r="50" spans="1:7" s="17" customFormat="1" ht="0.75" customHeight="1">
      <c r="A50" s="17">
        <v>23</v>
      </c>
      <c r="B50" s="18" t="s">
        <v>26</v>
      </c>
      <c r="C50" s="17">
        <f ca="1" t="shared" si="8"/>
        <v>0.26895669589038196</v>
      </c>
      <c r="D50" s="17">
        <f t="shared" si="7"/>
        <v>20</v>
      </c>
      <c r="E50" s="17">
        <v>47</v>
      </c>
      <c r="G50" s="19" t="s">
        <v>101</v>
      </c>
    </row>
    <row r="51" spans="1:7" s="17" customFormat="1" ht="0.75" customHeight="1">
      <c r="A51" s="17">
        <v>24</v>
      </c>
      <c r="B51" s="18" t="s">
        <v>27</v>
      </c>
      <c r="C51" s="17">
        <f ca="1" t="shared" si="8"/>
        <v>0.7527297446102206</v>
      </c>
      <c r="D51" s="17">
        <f t="shared" si="7"/>
        <v>52</v>
      </c>
      <c r="E51" s="17">
        <v>38</v>
      </c>
      <c r="G51" s="19" t="str">
        <f t="shared" si="11"/>
        <v>JH</v>
      </c>
    </row>
    <row r="52" spans="1:7" s="17" customFormat="1" ht="0.75" customHeight="1">
      <c r="A52" s="17">
        <v>25</v>
      </c>
      <c r="B52" s="18" t="s">
        <v>28</v>
      </c>
      <c r="C52" s="17">
        <f ca="1" t="shared" si="8"/>
        <v>0.4255539911571382</v>
      </c>
      <c r="D52" s="17">
        <f t="shared" si="7"/>
        <v>4</v>
      </c>
      <c r="E52" s="17">
        <v>8</v>
      </c>
      <c r="G52" s="19" t="str">
        <f t="shared" si="11"/>
        <v>QH</v>
      </c>
    </row>
    <row r="53" spans="1:7" s="17" customFormat="1" ht="0.75" customHeight="1">
      <c r="A53" s="17">
        <v>26</v>
      </c>
      <c r="B53" s="18" t="s">
        <v>29</v>
      </c>
      <c r="C53" s="17">
        <f ca="1" t="shared" si="8"/>
        <v>0.7789890530905919</v>
      </c>
      <c r="D53" s="17">
        <f t="shared" si="7"/>
        <v>17</v>
      </c>
      <c r="E53" s="17">
        <v>45</v>
      </c>
      <c r="G53" s="19" t="str">
        <f t="shared" si="11"/>
        <v>KH</v>
      </c>
    </row>
    <row r="54" spans="1:7" s="17" customFormat="1" ht="0.75" customHeight="1">
      <c r="A54" s="17">
        <v>27</v>
      </c>
      <c r="B54" s="18" t="s">
        <v>30</v>
      </c>
      <c r="C54" s="17">
        <f ca="1" t="shared" si="8"/>
        <v>0.3916065410536655</v>
      </c>
      <c r="D54" s="17">
        <f t="shared" si="7"/>
        <v>39</v>
      </c>
      <c r="E54" s="17">
        <v>50</v>
      </c>
      <c r="G54" s="19" t="str">
        <f t="shared" si="11"/>
        <v>AH</v>
      </c>
    </row>
    <row r="55" spans="1:7" s="17" customFormat="1" ht="0.75" customHeight="1">
      <c r="A55" s="17">
        <v>28</v>
      </c>
      <c r="B55" s="18" t="s">
        <v>31</v>
      </c>
      <c r="C55" s="17">
        <f ca="1" t="shared" si="8"/>
        <v>0.3806926730227769</v>
      </c>
      <c r="D55" s="17">
        <f t="shared" si="7"/>
        <v>25</v>
      </c>
      <c r="E55" s="17">
        <v>33</v>
      </c>
      <c r="G55" s="19" t="str">
        <f>LEFT(B55,1)&amp;"C"</f>
        <v>2C</v>
      </c>
    </row>
    <row r="56" spans="1:7" s="17" customFormat="1" ht="0.75" customHeight="1">
      <c r="A56" s="17">
        <v>29</v>
      </c>
      <c r="B56" s="18" t="s">
        <v>32</v>
      </c>
      <c r="C56" s="17">
        <f ca="1" t="shared" si="8"/>
        <v>0.21492306343735823</v>
      </c>
      <c r="D56" s="17">
        <f t="shared" si="7"/>
        <v>14</v>
      </c>
      <c r="E56" s="17">
        <v>31</v>
      </c>
      <c r="G56" s="19" t="str">
        <f aca="true" t="shared" si="12" ref="G56:G67">LEFT(B56,1)&amp;"C"</f>
        <v>3C</v>
      </c>
    </row>
    <row r="57" spans="1:7" s="17" customFormat="1" ht="0.75" customHeight="1">
      <c r="A57" s="17">
        <v>30</v>
      </c>
      <c r="B57" s="18" t="s">
        <v>33</v>
      </c>
      <c r="C57" s="17">
        <f ca="1" t="shared" si="8"/>
        <v>0.06792229429750929</v>
      </c>
      <c r="D57" s="17">
        <f t="shared" si="7"/>
        <v>27</v>
      </c>
      <c r="E57" s="17">
        <v>23</v>
      </c>
      <c r="G57" s="19" t="str">
        <f t="shared" si="12"/>
        <v>4C</v>
      </c>
    </row>
    <row r="58" spans="1:7" s="17" customFormat="1" ht="0.75" customHeight="1">
      <c r="A58" s="17">
        <v>31</v>
      </c>
      <c r="B58" s="18" t="s">
        <v>34</v>
      </c>
      <c r="C58" s="17">
        <f ca="1" t="shared" si="8"/>
        <v>0.7988755524415385</v>
      </c>
      <c r="D58" s="17">
        <f t="shared" si="7"/>
        <v>28</v>
      </c>
      <c r="E58" s="17">
        <v>36</v>
      </c>
      <c r="G58" s="19" t="str">
        <f t="shared" si="12"/>
        <v>5C</v>
      </c>
    </row>
    <row r="59" spans="1:7" s="17" customFormat="1" ht="0.75" customHeight="1">
      <c r="A59" s="17">
        <v>32</v>
      </c>
      <c r="B59" s="18" t="s">
        <v>35</v>
      </c>
      <c r="C59" s="17">
        <f ca="1" t="shared" si="8"/>
        <v>0.660765862338528</v>
      </c>
      <c r="D59" s="17">
        <f t="shared" si="7"/>
        <v>48</v>
      </c>
      <c r="E59" s="17">
        <v>29</v>
      </c>
      <c r="G59" s="19" t="str">
        <f t="shared" si="12"/>
        <v>6C</v>
      </c>
    </row>
    <row r="60" spans="1:7" s="17" customFormat="1" ht="0.75" customHeight="1">
      <c r="A60" s="17">
        <v>33</v>
      </c>
      <c r="B60" s="18" t="s">
        <v>36</v>
      </c>
      <c r="C60" s="17">
        <f ca="1" t="shared" si="8"/>
        <v>0.6069730976339853</v>
      </c>
      <c r="D60" s="17">
        <f aca="true" t="shared" si="13" ref="D60:D79">MATCH(LARGE($C$28:$C$79,A60),$C$28:$C$79,0)</f>
        <v>11</v>
      </c>
      <c r="E60" s="17">
        <v>48</v>
      </c>
      <c r="G60" s="19" t="str">
        <f t="shared" si="12"/>
        <v>7C</v>
      </c>
    </row>
    <row r="61" spans="1:7" s="17" customFormat="1" ht="0.75" customHeight="1">
      <c r="A61" s="17">
        <v>34</v>
      </c>
      <c r="B61" s="18" t="s">
        <v>37</v>
      </c>
      <c r="C61" s="17">
        <f ca="1" t="shared" si="8"/>
        <v>0.3712597792349128</v>
      </c>
      <c r="D61" s="17">
        <f t="shared" si="13"/>
        <v>34</v>
      </c>
      <c r="E61" s="17">
        <v>18</v>
      </c>
      <c r="G61" s="19" t="str">
        <f t="shared" si="12"/>
        <v>8C</v>
      </c>
    </row>
    <row r="62" spans="1:7" s="17" customFormat="1" ht="0.75" customHeight="1">
      <c r="A62" s="17">
        <v>35</v>
      </c>
      <c r="B62" s="18" t="s">
        <v>38</v>
      </c>
      <c r="C62" s="17">
        <f ca="1" t="shared" si="8"/>
        <v>0.8506819462234794</v>
      </c>
      <c r="D62" s="17">
        <f t="shared" si="13"/>
        <v>51</v>
      </c>
      <c r="E62" s="17">
        <v>9</v>
      </c>
      <c r="G62" s="19" t="str">
        <f t="shared" si="12"/>
        <v>9C</v>
      </c>
    </row>
    <row r="63" spans="1:7" s="17" customFormat="1" ht="0.75" customHeight="1">
      <c r="A63" s="17">
        <v>36</v>
      </c>
      <c r="B63" s="18" t="s">
        <v>39</v>
      </c>
      <c r="C63" s="17">
        <f ca="1" t="shared" si="8"/>
        <v>0.5827872367374245</v>
      </c>
      <c r="D63" s="17">
        <f t="shared" si="13"/>
        <v>8</v>
      </c>
      <c r="E63" s="17">
        <v>19</v>
      </c>
      <c r="G63" s="19" t="s">
        <v>102</v>
      </c>
    </row>
    <row r="64" spans="1:7" s="17" customFormat="1" ht="0.75" customHeight="1">
      <c r="A64" s="17">
        <v>37</v>
      </c>
      <c r="B64" s="18" t="s">
        <v>40</v>
      </c>
      <c r="C64" s="17">
        <f ca="1" t="shared" si="8"/>
        <v>0.052914434502277174</v>
      </c>
      <c r="D64" s="17">
        <f t="shared" si="13"/>
        <v>50</v>
      </c>
      <c r="E64" s="17">
        <v>46</v>
      </c>
      <c r="G64" s="19" t="str">
        <f t="shared" si="12"/>
        <v>JC</v>
      </c>
    </row>
    <row r="65" spans="1:7" s="17" customFormat="1" ht="0.75" customHeight="1">
      <c r="A65" s="17">
        <v>38</v>
      </c>
      <c r="B65" s="18" t="s">
        <v>41</v>
      </c>
      <c r="C65" s="17">
        <f ca="1" t="shared" si="8"/>
        <v>0.7905007267708355</v>
      </c>
      <c r="D65" s="17">
        <f t="shared" si="13"/>
        <v>5</v>
      </c>
      <c r="E65" s="17">
        <v>11</v>
      </c>
      <c r="G65" s="19" t="str">
        <f t="shared" si="12"/>
        <v>QC</v>
      </c>
    </row>
    <row r="66" spans="1:7" s="17" customFormat="1" ht="0.75" customHeight="1">
      <c r="A66" s="17">
        <v>39</v>
      </c>
      <c r="B66" s="18" t="s">
        <v>42</v>
      </c>
      <c r="C66" s="17">
        <f ca="1" t="shared" si="8"/>
        <v>0.4753201047059823</v>
      </c>
      <c r="D66" s="17">
        <f t="shared" si="13"/>
        <v>23</v>
      </c>
      <c r="E66" s="17">
        <v>32</v>
      </c>
      <c r="G66" s="19" t="str">
        <f t="shared" si="12"/>
        <v>KC</v>
      </c>
    </row>
    <row r="67" spans="1:7" s="17" customFormat="1" ht="0.75" customHeight="1">
      <c r="A67" s="17">
        <v>40</v>
      </c>
      <c r="B67" s="18" t="s">
        <v>43</v>
      </c>
      <c r="C67" s="17">
        <f ca="1" t="shared" si="8"/>
        <v>0.0906856414173225</v>
      </c>
      <c r="D67" s="17">
        <f t="shared" si="13"/>
        <v>9</v>
      </c>
      <c r="E67" s="17">
        <v>37</v>
      </c>
      <c r="G67" s="19" t="str">
        <f t="shared" si="12"/>
        <v>AC</v>
      </c>
    </row>
    <row r="68" spans="1:7" s="17" customFormat="1" ht="0.75" customHeight="1">
      <c r="A68" s="17">
        <v>41</v>
      </c>
      <c r="B68" s="18" t="s">
        <v>44</v>
      </c>
      <c r="C68" s="17">
        <f ca="1" t="shared" si="8"/>
        <v>0.6640481677038133</v>
      </c>
      <c r="D68" s="17">
        <f t="shared" si="13"/>
        <v>7</v>
      </c>
      <c r="E68" s="17">
        <v>21</v>
      </c>
      <c r="G68" s="19" t="str">
        <f>LEFT(B68,1)&amp;"D"</f>
        <v>2D</v>
      </c>
    </row>
    <row r="69" spans="1:7" s="17" customFormat="1" ht="0.75" customHeight="1">
      <c r="A69" s="17">
        <v>42</v>
      </c>
      <c r="B69" s="18" t="s">
        <v>45</v>
      </c>
      <c r="C69" s="17">
        <f ca="1" t="shared" si="8"/>
        <v>0.8851280198829923</v>
      </c>
      <c r="D69" s="17">
        <f t="shared" si="13"/>
        <v>29</v>
      </c>
      <c r="E69" s="17">
        <v>24</v>
      </c>
      <c r="G69" s="19" t="str">
        <f aca="true" t="shared" si="14" ref="G69:G79">LEFT(B69,1)&amp;"D"</f>
        <v>3D</v>
      </c>
    </row>
    <row r="70" spans="1:7" s="17" customFormat="1" ht="0.75" customHeight="1">
      <c r="A70" s="17">
        <v>43</v>
      </c>
      <c r="B70" s="18" t="s">
        <v>46</v>
      </c>
      <c r="C70" s="17">
        <f ca="1" t="shared" si="8"/>
        <v>0.08051039114379521</v>
      </c>
      <c r="D70" s="17">
        <f t="shared" si="13"/>
        <v>3</v>
      </c>
      <c r="E70" s="17">
        <v>30</v>
      </c>
      <c r="G70" s="19" t="str">
        <f t="shared" si="14"/>
        <v>4D</v>
      </c>
    </row>
    <row r="71" spans="1:7" s="17" customFormat="1" ht="0.75" customHeight="1">
      <c r="A71" s="17">
        <v>44</v>
      </c>
      <c r="B71" s="18" t="s">
        <v>47</v>
      </c>
      <c r="C71" s="17">
        <f ca="1" t="shared" si="8"/>
        <v>0.6162571011714544</v>
      </c>
      <c r="D71" s="17">
        <f t="shared" si="13"/>
        <v>47</v>
      </c>
      <c r="E71" s="17">
        <v>17</v>
      </c>
      <c r="G71" s="19" t="str">
        <f t="shared" si="14"/>
        <v>5D</v>
      </c>
    </row>
    <row r="72" spans="1:7" s="17" customFormat="1" ht="0.75" customHeight="1">
      <c r="A72" s="17">
        <v>45</v>
      </c>
      <c r="B72" s="18" t="s">
        <v>48</v>
      </c>
      <c r="C72" s="17">
        <f ca="1" t="shared" si="8"/>
        <v>0.15874700377966544</v>
      </c>
      <c r="D72" s="17">
        <f t="shared" si="13"/>
        <v>45</v>
      </c>
      <c r="E72" s="17">
        <v>4</v>
      </c>
      <c r="G72" s="19" t="str">
        <f t="shared" si="14"/>
        <v>6D</v>
      </c>
    </row>
    <row r="73" spans="1:7" s="17" customFormat="1" ht="0.75" customHeight="1">
      <c r="A73" s="17">
        <v>46</v>
      </c>
      <c r="B73" s="18" t="s">
        <v>49</v>
      </c>
      <c r="C73" s="17">
        <f ca="1" t="shared" si="8"/>
        <v>0.9858887649177974</v>
      </c>
      <c r="D73" s="17">
        <f t="shared" si="13"/>
        <v>16</v>
      </c>
      <c r="E73" s="17">
        <v>49</v>
      </c>
      <c r="G73" s="19" t="str">
        <f t="shared" si="14"/>
        <v>7D</v>
      </c>
    </row>
    <row r="74" spans="1:7" s="17" customFormat="1" ht="0.75" customHeight="1">
      <c r="A74" s="17">
        <v>47</v>
      </c>
      <c r="B74" s="18" t="s">
        <v>50</v>
      </c>
      <c r="C74" s="17">
        <f ca="1" t="shared" si="8"/>
        <v>0.1881502105819035</v>
      </c>
      <c r="D74" s="17">
        <f t="shared" si="13"/>
        <v>40</v>
      </c>
      <c r="E74" s="17">
        <v>7</v>
      </c>
      <c r="G74" s="19" t="str">
        <f t="shared" si="14"/>
        <v>8D</v>
      </c>
    </row>
    <row r="75" spans="1:7" s="17" customFormat="1" ht="0.75" customHeight="1">
      <c r="A75" s="17">
        <v>48</v>
      </c>
      <c r="B75" s="18" t="s">
        <v>51</v>
      </c>
      <c r="C75" s="17">
        <f ca="1" t="shared" si="8"/>
        <v>0.37969271239969626</v>
      </c>
      <c r="D75" s="17">
        <f t="shared" si="13"/>
        <v>43</v>
      </c>
      <c r="E75" s="17">
        <v>44</v>
      </c>
      <c r="G75" s="19" t="str">
        <f t="shared" si="14"/>
        <v>9D</v>
      </c>
    </row>
    <row r="76" spans="1:7" s="17" customFormat="1" ht="0.75" customHeight="1">
      <c r="A76" s="17">
        <v>49</v>
      </c>
      <c r="B76" s="18" t="s">
        <v>52</v>
      </c>
      <c r="C76" s="17">
        <f ca="1" t="shared" si="8"/>
        <v>0.7385778891819808</v>
      </c>
      <c r="D76" s="17">
        <f t="shared" si="13"/>
        <v>30</v>
      </c>
      <c r="E76" s="17">
        <v>25</v>
      </c>
      <c r="G76" s="19" t="str">
        <f t="shared" si="14"/>
        <v>1D</v>
      </c>
    </row>
    <row r="77" spans="1:7" s="17" customFormat="1" ht="0.75" customHeight="1">
      <c r="A77" s="17">
        <v>50</v>
      </c>
      <c r="B77" s="18" t="s">
        <v>53</v>
      </c>
      <c r="C77" s="17">
        <f ca="1" t="shared" si="8"/>
        <v>0.29860684753674427</v>
      </c>
      <c r="D77" s="17">
        <f t="shared" si="13"/>
        <v>37</v>
      </c>
      <c r="E77" s="17">
        <v>22</v>
      </c>
      <c r="G77" s="19" t="str">
        <f t="shared" si="14"/>
        <v>JD</v>
      </c>
    </row>
    <row r="78" spans="1:7" s="17" customFormat="1" ht="0.75" customHeight="1">
      <c r="A78" s="17">
        <v>51</v>
      </c>
      <c r="B78" s="18" t="s">
        <v>54</v>
      </c>
      <c r="C78" s="17">
        <f ca="1" t="shared" si="8"/>
        <v>0.3619649832721228</v>
      </c>
      <c r="D78" s="17">
        <f t="shared" si="13"/>
        <v>19</v>
      </c>
      <c r="E78" s="17">
        <v>16</v>
      </c>
      <c r="G78" s="19" t="str">
        <f t="shared" si="14"/>
        <v>QD</v>
      </c>
    </row>
    <row r="79" spans="1:7" s="17" customFormat="1" ht="0.75" customHeight="1">
      <c r="A79" s="17">
        <v>52</v>
      </c>
      <c r="B79" s="18" t="s">
        <v>55</v>
      </c>
      <c r="C79" s="17">
        <f ca="1" t="shared" si="8"/>
        <v>0.5560852376434335</v>
      </c>
      <c r="D79" s="17">
        <f t="shared" si="13"/>
        <v>18</v>
      </c>
      <c r="E79" s="17">
        <v>39</v>
      </c>
      <c r="G79" s="19" t="str">
        <f t="shared" si="14"/>
        <v>KD</v>
      </c>
    </row>
  </sheetData>
  <sheetProtection/>
  <mergeCells count="15">
    <mergeCell ref="J15:K15"/>
    <mergeCell ref="C2:D2"/>
    <mergeCell ref="F2:H2"/>
    <mergeCell ref="J8:K8"/>
    <mergeCell ref="J9:K9"/>
    <mergeCell ref="A1:J1"/>
    <mergeCell ref="K1:Q6"/>
    <mergeCell ref="H5:J5"/>
    <mergeCell ref="A7:H16"/>
    <mergeCell ref="J16:K16"/>
    <mergeCell ref="J10:K10"/>
    <mergeCell ref="J11:K11"/>
    <mergeCell ref="J12:K12"/>
    <mergeCell ref="J13:K13"/>
    <mergeCell ref="J14:K14"/>
  </mergeCells>
  <conditionalFormatting sqref="C5:H5 C3:J3">
    <cfRule type="containsText" priority="29" dxfId="5" operator="containsText" text="♦">
      <formula>NOT(ISERROR(SEARCH("♦",C3)))</formula>
    </cfRule>
    <cfRule type="containsText" priority="36" dxfId="5" operator="containsText" text="♥">
      <formula>NOT(ISERROR(SEARCH("♥",C3)))</formula>
    </cfRule>
  </conditionalFormatting>
  <conditionalFormatting sqref="C3:D3 F3:J3">
    <cfRule type="expression" priority="44" dxfId="6" stopIfTrue="1">
      <formula>I22=FALSE</formula>
    </cfRule>
  </conditionalFormatting>
  <conditionalFormatting sqref="D3 F3:J3">
    <cfRule type="expression" priority="46" dxfId="7" stopIfTrue="1">
      <formula>J22=FALSE</formula>
    </cfRule>
  </conditionalFormatting>
  <conditionalFormatting sqref="J8:M16">
    <cfRule type="expression" priority="3" dxfId="0" stopIfTrue="1">
      <formula>$I8=$N$7</formula>
    </cfRule>
  </conditionalFormatting>
  <dataValidations count="2">
    <dataValidation type="list" allowBlank="1" showInputMessage="1" showErrorMessage="1" sqref="F3:J3 D3">
      <formula1>$B$28:$B$79</formula1>
    </dataValidation>
    <dataValidation type="list" allowBlank="1" sqref="C3">
      <formula1>$B$28:$B$79</formula1>
    </dataValidation>
  </dataValidation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Note</cp:lastModifiedBy>
  <dcterms:created xsi:type="dcterms:W3CDTF">2012-10-30T11:11:28Z</dcterms:created>
  <dcterms:modified xsi:type="dcterms:W3CDTF">2012-10-30T22:15:22Z</dcterms:modified>
  <cp:category/>
  <cp:version/>
  <cp:contentType/>
  <cp:contentStatus/>
</cp:coreProperties>
</file>